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C:\Users\raphael.douek\Downloads\"/>
    </mc:Choice>
  </mc:AlternateContent>
  <xr:revisionPtr revIDLastSave="0" documentId="13_ncr:1_{AE878A22-5A83-44F8-9983-9D964D2EC6BF}" xr6:coauthVersionLast="47" xr6:coauthVersionMax="47" xr10:uidLastSave="{00000000-0000-0000-0000-000000000000}"/>
  <bookViews>
    <workbookView xWindow="-120" yWindow="-120" windowWidth="29040" windowHeight="15840" tabRatio="689" xr2:uid="{00000000-000D-0000-FFFF-FFFF00000000}"/>
  </bookViews>
  <sheets>
    <sheet name="Consignes d'utilisation" sheetId="31" r:id="rId1"/>
    <sheet name="Gravité" sheetId="5" r:id="rId2"/>
    <sheet name="Intro &amp; resultat" sheetId="6" r:id="rId3"/>
    <sheet name="TAILLE - CA" sheetId="10" r:id="rId4"/>
    <sheet name="Transverse" sheetId="21" r:id="rId5"/>
    <sheet name="CTA" sheetId="27" r:id="rId6"/>
    <sheet name="NCC" sheetId="29" r:id="rId7"/>
    <sheet name="SPO" sheetId="28" r:id="rId8"/>
    <sheet name="CAMO" sheetId="20" r:id="rId9"/>
    <sheet name="145" sheetId="18" r:id="rId10"/>
    <sheet name="21G" sheetId="32" r:id="rId11"/>
    <sheet name="ATO" sheetId="19" r:id="rId12"/>
    <sheet name="FSTD" sheetId="30" r:id="rId13"/>
    <sheet name="listes cachées" sheetId="12" state="hidden" r:id="rId14"/>
    <sheet name="NA " sheetId="1" state="hidden" r:id="rId15"/>
  </sheets>
  <definedNames>
    <definedName name="_Toc190353443" localSheetId="0">'Consignes d''utilisation'!$A$2</definedName>
    <definedName name="_Toc190353444" localSheetId="0">'Consignes d''utilisation'!$A$3</definedName>
    <definedName name="_Toc190353445" localSheetId="0">'Consignes d''utilisation'!$A$18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20" l="1"/>
  <c r="H5" i="19"/>
  <c r="H7" i="19"/>
  <c r="H8" i="19"/>
  <c r="H9" i="19"/>
  <c r="H10" i="19"/>
  <c r="H11" i="19"/>
  <c r="H12" i="19"/>
  <c r="H13" i="19"/>
  <c r="H14" i="19"/>
  <c r="H15" i="19"/>
  <c r="H16" i="19"/>
  <c r="H17" i="19"/>
  <c r="H6" i="19"/>
  <c r="H4" i="18"/>
  <c r="I4" i="18" s="1"/>
  <c r="H5" i="32"/>
  <c r="H6" i="32"/>
  <c r="H7" i="32"/>
  <c r="H8" i="32"/>
  <c r="H4" i="32"/>
  <c r="H3" i="32"/>
  <c r="H3" i="18"/>
  <c r="H5" i="18"/>
  <c r="H6" i="18"/>
  <c r="H7" i="18"/>
  <c r="H8" i="18"/>
  <c r="H9" i="18"/>
  <c r="G8" i="20" l="1"/>
  <c r="H8" i="20" s="1"/>
  <c r="F11" i="6"/>
  <c r="F9" i="6"/>
  <c r="I5" i="18"/>
  <c r="J5" i="18" s="1"/>
  <c r="I6" i="18"/>
  <c r="J6" i="18" s="1"/>
  <c r="I7" i="18"/>
  <c r="J7" i="18" s="1"/>
  <c r="I8" i="18"/>
  <c r="J8" i="18" s="1"/>
  <c r="I9" i="18"/>
  <c r="J9" i="18" s="1"/>
  <c r="J4" i="18"/>
  <c r="I4" i="32"/>
  <c r="J4" i="32" s="1"/>
  <c r="I5" i="32"/>
  <c r="J5" i="32" s="1"/>
  <c r="I6" i="32"/>
  <c r="J6" i="32" s="1"/>
  <c r="I7" i="32"/>
  <c r="J7" i="32" s="1"/>
  <c r="I8" i="32"/>
  <c r="J8" i="32" s="1"/>
  <c r="I6" i="19"/>
  <c r="I10" i="18" l="1"/>
  <c r="I9" i="32"/>
  <c r="J9" i="32" l="1"/>
  <c r="I7" i="19" l="1"/>
  <c r="J7" i="19" s="1"/>
  <c r="I8" i="19"/>
  <c r="J8" i="19" s="1"/>
  <c r="G13" i="28"/>
  <c r="H13" i="28" s="1"/>
  <c r="G13" i="29"/>
  <c r="H13" i="29" s="1"/>
  <c r="G13" i="27"/>
  <c r="H13" i="27" s="1"/>
  <c r="H14" i="28"/>
  <c r="G14" i="28"/>
  <c r="G12" i="28"/>
  <c r="H12" i="28" s="1"/>
  <c r="G11" i="28"/>
  <c r="H11" i="28" s="1"/>
  <c r="G10" i="28"/>
  <c r="H10" i="28" s="1"/>
  <c r="G9" i="28"/>
  <c r="H9" i="28" s="1"/>
  <c r="G8" i="28"/>
  <c r="H8" i="28" s="1"/>
  <c r="G7" i="28"/>
  <c r="H7" i="28" s="1"/>
  <c r="G6" i="28"/>
  <c r="H6" i="28" s="1"/>
  <c r="G5" i="28"/>
  <c r="H5" i="28" s="1"/>
  <c r="G4" i="28"/>
  <c r="G14" i="29"/>
  <c r="H14" i="29" s="1"/>
  <c r="G12" i="29"/>
  <c r="H12" i="29" s="1"/>
  <c r="G11" i="29"/>
  <c r="H11" i="29" s="1"/>
  <c r="G10" i="29"/>
  <c r="H10" i="29" s="1"/>
  <c r="G9" i="29"/>
  <c r="H9" i="29" s="1"/>
  <c r="G8" i="29"/>
  <c r="H8" i="29" s="1"/>
  <c r="G7" i="29"/>
  <c r="H7" i="29" s="1"/>
  <c r="G6" i="29"/>
  <c r="H6" i="29" s="1"/>
  <c r="G5" i="29"/>
  <c r="H5" i="29" s="1"/>
  <c r="G4" i="29"/>
  <c r="H4" i="29" s="1"/>
  <c r="J7" i="30"/>
  <c r="J6" i="30"/>
  <c r="J8" i="30"/>
  <c r="J9" i="30"/>
  <c r="J10" i="30"/>
  <c r="J11" i="30"/>
  <c r="J12" i="30"/>
  <c r="J13" i="30"/>
  <c r="J14" i="30"/>
  <c r="J15" i="30"/>
  <c r="J16" i="30"/>
  <c r="I16" i="30"/>
  <c r="I15" i="30"/>
  <c r="I14" i="30"/>
  <c r="I13" i="30"/>
  <c r="I12" i="30"/>
  <c r="I11" i="30"/>
  <c r="I10" i="30"/>
  <c r="I9" i="30"/>
  <c r="I8" i="30"/>
  <c r="I7" i="30"/>
  <c r="I6" i="30"/>
  <c r="G11" i="21"/>
  <c r="H11" i="21" s="1"/>
  <c r="G12" i="21"/>
  <c r="H12" i="21" s="1"/>
  <c r="G7" i="21"/>
  <c r="H7" i="21" s="1"/>
  <c r="I9" i="19"/>
  <c r="J9" i="19" s="1"/>
  <c r="I10" i="19"/>
  <c r="J10" i="19" s="1"/>
  <c r="I11" i="19"/>
  <c r="J11" i="19" s="1"/>
  <c r="I12" i="19"/>
  <c r="J12" i="19" s="1"/>
  <c r="I13" i="19"/>
  <c r="J13" i="19" s="1"/>
  <c r="I14" i="19"/>
  <c r="J14" i="19" s="1"/>
  <c r="I15" i="19"/>
  <c r="J15" i="19" s="1"/>
  <c r="I16" i="19"/>
  <c r="J16" i="19" s="1"/>
  <c r="I17" i="19"/>
  <c r="J17" i="19" s="1"/>
  <c r="G4" i="27"/>
  <c r="H4" i="27" s="1"/>
  <c r="I17" i="30" l="1"/>
  <c r="I18" i="19"/>
  <c r="J6" i="19"/>
  <c r="G15" i="28"/>
  <c r="G15" i="29"/>
  <c r="H4" i="28"/>
  <c r="H15" i="28" s="1"/>
  <c r="H15" i="29"/>
  <c r="J17" i="30"/>
  <c r="G14" i="27"/>
  <c r="H14" i="27" s="1"/>
  <c r="G12" i="27"/>
  <c r="H12" i="27" s="1"/>
  <c r="G11" i="27"/>
  <c r="H11" i="27" s="1"/>
  <c r="G10" i="27"/>
  <c r="H10" i="27" s="1"/>
  <c r="G9" i="27"/>
  <c r="H9" i="27" s="1"/>
  <c r="G8" i="27"/>
  <c r="H8" i="27" s="1"/>
  <c r="G7" i="27"/>
  <c r="H7" i="27" s="1"/>
  <c r="G6" i="27"/>
  <c r="G5" i="27"/>
  <c r="G10" i="21"/>
  <c r="H10" i="21" s="1"/>
  <c r="G9" i="21"/>
  <c r="H9" i="21" s="1"/>
  <c r="G8" i="21"/>
  <c r="H8" i="21" s="1"/>
  <c r="G6" i="21"/>
  <c r="H6" i="21" s="1"/>
  <c r="G5" i="21"/>
  <c r="H5" i="21" s="1"/>
  <c r="G4" i="21"/>
  <c r="G9" i="20"/>
  <c r="H9" i="20" s="1"/>
  <c r="G7" i="20"/>
  <c r="H7" i="20" s="1"/>
  <c r="G6" i="20"/>
  <c r="H6" i="20" s="1"/>
  <c r="G5" i="20"/>
  <c r="H4" i="20"/>
  <c r="H5" i="20" l="1"/>
  <c r="G10" i="20"/>
  <c r="H6" i="27"/>
  <c r="G15" i="27"/>
  <c r="H5" i="27"/>
  <c r="H4" i="21"/>
  <c r="G13" i="21"/>
  <c r="H10" i="20" l="1"/>
  <c r="E10" i="6"/>
  <c r="H15" i="27"/>
  <c r="E5" i="6"/>
  <c r="E4" i="6"/>
  <c r="E6" i="6"/>
  <c r="H13" i="21"/>
  <c r="E11" i="6" s="1"/>
  <c r="E8" i="6"/>
  <c r="E7" i="6"/>
  <c r="J18" i="19" l="1"/>
  <c r="C14" i="10"/>
  <c r="C13" i="10"/>
  <c r="B15" i="10" l="1"/>
  <c r="C14" i="6" s="1"/>
  <c r="J10" i="18"/>
  <c r="E9" i="6" l="1"/>
  <c r="M8" i="1"/>
  <c r="M4" i="1"/>
  <c r="M5" i="1"/>
  <c r="M6" i="1"/>
  <c r="M7" i="1"/>
  <c r="M9" i="1"/>
  <c r="M10" i="1"/>
  <c r="M11" i="1"/>
  <c r="M12" i="1"/>
  <c r="M13" i="1"/>
  <c r="M14" i="1"/>
  <c r="M15" i="1"/>
  <c r="M16" i="1"/>
  <c r="M17" i="1"/>
  <c r="M3" i="1"/>
  <c r="C15" i="6" l="1"/>
  <c r="C16"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3" authorId="0" shapeId="0" xr:uid="{5E7D3046-AA01-3742-B5E9-85B6B259DC4F}">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3" authorId="0" shapeId="0" xr:uid="{7EBB676D-2065-704C-AC68-B520728E1A70}">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3" authorId="0" shapeId="0" xr:uid="{96539F42-FD2E-C944-AEAC-1BD7619E2498}">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3" authorId="0" shapeId="0" xr:uid="{1FD1A970-6D4C-3141-9CF1-2A9A6187C39D}">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3" authorId="0" shapeId="0" xr:uid="{6C0B7B91-08E0-C445-8F67-EB5F86D3167A}">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G3" authorId="0" shapeId="0" xr:uid="{E98E93DB-797B-914D-85B6-5CC33D0D0CD2}">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F5" authorId="0" shapeId="0" xr:uid="{99FCC0A7-D180-2E4F-8F77-FD6369DC0A86}">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 ref="G5" authorId="0" shapeId="0" xr:uid="{3A67C8A4-37CE-1E4C-B224-0B9FE1F6684A}">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 ref="H5" authorId="0" shapeId="0" xr:uid="{C8491AF7-9551-4C1A-BF16-51961D3B1D7E}">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H5" authorId="0" shapeId="0" xr:uid="{1E23EA02-074B-0F47-8A94-62362E715A0C}">
      <text>
        <r>
          <rPr>
            <b/>
            <sz val="10"/>
            <color rgb="FF000000"/>
            <rFont val="Tahoma"/>
            <family val="2"/>
          </rPr>
          <t>Diane:</t>
        </r>
        <r>
          <rPr>
            <sz val="10"/>
            <color rgb="FF000000"/>
            <rFont val="Tahoma"/>
            <family val="2"/>
          </rPr>
          <t xml:space="preserve">
</t>
        </r>
        <r>
          <rPr>
            <sz val="10"/>
            <color rgb="FF000000"/>
            <rFont val="Tahoma"/>
            <family val="2"/>
          </rPr>
          <t>Impact déjà déterminé</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I1" authorId="0" shapeId="0" xr:uid="{6B24E017-857E-0342-9221-C6AC86C11958}">
      <text>
        <r>
          <rPr>
            <b/>
            <sz val="10"/>
            <color rgb="FF000000"/>
            <rFont val="Tahoma"/>
            <family val="2"/>
          </rPr>
          <t>Diane BERTONCINI:</t>
        </r>
        <r>
          <rPr>
            <sz val="10"/>
            <color rgb="FF000000"/>
            <rFont val="Tahoma"/>
            <family val="2"/>
          </rPr>
          <t xml:space="preserve">
</t>
        </r>
        <r>
          <rPr>
            <sz val="10"/>
            <color rgb="FF000000"/>
            <rFont val="Tahoma"/>
            <family val="2"/>
          </rPr>
          <t xml:space="preserve">L'idée d'un poids pour chaque case cochée donnée par Maleys est intéressante. Le poids pourrait être défini en fonction de la gravité associée. De plus le poids est plus fort si les cases bien support informatique et bien support EFB sont cochées sur une même ligne. 
</t>
        </r>
        <r>
          <rPr>
            <sz val="10"/>
            <color rgb="FF000000"/>
            <rFont val="Tahoma"/>
            <family val="2"/>
          </rPr>
          <t xml:space="preserve">
</t>
        </r>
        <r>
          <rPr>
            <sz val="10"/>
            <color rgb="FF000000"/>
            <rFont val="Tahoma"/>
            <family val="2"/>
          </rPr>
          <t xml:space="preserve">Exemple de calcul en colonne L
</t>
        </r>
        <r>
          <rPr>
            <sz val="10"/>
            <color rgb="FF000000"/>
            <rFont val="Tahoma"/>
            <family val="2"/>
          </rPr>
          <t xml:space="preserve">
</t>
        </r>
        <r>
          <rPr>
            <sz val="10"/>
            <color rgb="FF000000"/>
            <rFont val="Tahoma"/>
            <family val="2"/>
          </rPr>
          <t xml:space="preserve">
</t>
        </r>
        <r>
          <rPr>
            <sz val="10"/>
            <color rgb="FF000000"/>
            <rFont val="Tahoma"/>
            <family val="2"/>
          </rPr>
          <t xml:space="preserve">Score de 0 à 20
</t>
        </r>
        <r>
          <rPr>
            <sz val="10"/>
            <color rgb="FF000000"/>
            <rFont val="Tahoma"/>
            <family val="2"/>
          </rPr>
          <t xml:space="preserve">Support informatique =1 si case cochée
</t>
        </r>
        <r>
          <rPr>
            <sz val="10"/>
            <color rgb="FF000000"/>
            <rFont val="Tahoma"/>
            <family val="2"/>
          </rPr>
          <t xml:space="preserve">EFB= 1 si case cochée
</t>
        </r>
        <r>
          <rPr>
            <sz val="10"/>
            <color rgb="FF000000"/>
            <rFont val="Tahoma"/>
            <family val="2"/>
          </rPr>
          <t xml:space="preserve">(Support informatique * Impact (0 et 5) + EFB * </t>
        </r>
        <r>
          <rPr>
            <sz val="10"/>
            <color rgb="FF000000"/>
            <rFont val="Calibri"/>
            <family val="2"/>
          </rPr>
          <t>Impact (0 et 5) ) *2 (si valeur métier sous traitée</t>
        </r>
      </text>
    </comment>
    <comment ref="F2" authorId="0" shapeId="0" xr:uid="{3FBC00FC-AD9F-4D4F-A3E9-911AFE0D685E}">
      <text>
        <r>
          <rPr>
            <b/>
            <sz val="10"/>
            <color rgb="FF000000"/>
            <rFont val="Tahoma"/>
            <family val="2"/>
          </rPr>
          <t>Diane BERTONCINI:</t>
        </r>
        <r>
          <rPr>
            <sz val="10"/>
            <color rgb="FF000000"/>
            <rFont val="Tahoma"/>
            <family val="2"/>
          </rPr>
          <t xml:space="preserve">
</t>
        </r>
        <r>
          <rPr>
            <sz val="10"/>
            <color rgb="FF000000"/>
            <rFont val="Tahoma"/>
            <family val="2"/>
          </rPr>
          <t xml:space="preserve">J'ai repris les événements redoutés de l'étude FNAM avec gravité Castastrophine et critique. Nous n'avons pas traité les niveau dessous. 
</t>
        </r>
      </text>
    </comment>
    <comment ref="L2" authorId="0" shapeId="0" xr:uid="{F84A3512-1007-4A46-B53D-B7CBE9E8EAFF}">
      <text>
        <r>
          <rPr>
            <b/>
            <sz val="10"/>
            <color rgb="FF000000"/>
            <rFont val="Tahoma"/>
            <family val="2"/>
          </rPr>
          <t>Diane BERTONCINI:</t>
        </r>
        <r>
          <rPr>
            <sz val="10"/>
            <color rgb="FF000000"/>
            <rFont val="Tahoma"/>
            <family val="2"/>
          </rPr>
          <t xml:space="preserve">
</t>
        </r>
        <r>
          <rPr>
            <sz val="10"/>
            <color rgb="FF000000"/>
            <rFont val="Tahoma"/>
            <family val="2"/>
          </rPr>
          <t>Si oui, risque plus élevé (comme ça on va pas dans le détail des parties prenantes)</t>
        </r>
      </text>
    </comment>
  </commentList>
</comments>
</file>

<file path=xl/sharedStrings.xml><?xml version="1.0" encoding="utf-8"?>
<sst xmlns="http://schemas.openxmlformats.org/spreadsheetml/2006/main" count="693" uniqueCount="334">
  <si>
    <t xml:space="preserve">Instructions de Remplissage du Fichier Excel </t>
  </si>
  <si>
    <r>
      <rPr>
        <b/>
        <sz val="12"/>
        <color theme="1"/>
        <rFont val="Calibri"/>
        <family val="2"/>
        <scheme val="minor"/>
      </rPr>
      <t>Lorsque les systèmes de gestion ne sont pas intégrés (ie différents par type d'activité, ex CAT / CAMO / ATO...), il est nécessaire de remplir un fichier Excel par système de gestion. Dans ce cas, les informations renseignées doivent être celles relatives à l'activité concernées (Ex CA/taille pour CAMO uniquement)
Pour les organismes redevevables des règlements Part IS, l’application de ces nouvelles exigences est une condition de maintien des certificat(s), agrément(s) ou déclaration(s).
Attention : Certains organismes ne sont pas concernés par la Part IS (Ex : exploitant uniquement des ELA2). Se référer aux articles 2 des règlements (UE) 2023/203 et (EU) 2022/1645.</t>
    </r>
    <r>
      <rPr>
        <b/>
        <sz val="14"/>
        <color theme="1"/>
        <rFont val="Calibri"/>
        <family val="2"/>
        <scheme val="minor"/>
      </rPr>
      <t xml:space="preserve">
1. Remplissage
</t>
    </r>
    <r>
      <rPr>
        <sz val="11"/>
        <color theme="1"/>
        <rFont val="Calibri"/>
        <family val="2"/>
        <scheme val="minor"/>
      </rPr>
      <t xml:space="preserve">
</t>
    </r>
    <r>
      <rPr>
        <b/>
        <sz val="11"/>
        <color rgb="FFFF0000"/>
        <rFont val="Calibri"/>
        <family val="2"/>
        <scheme val="minor"/>
      </rPr>
      <t>Seules les zones rouges sont à compléter.</t>
    </r>
    <r>
      <rPr>
        <b/>
        <sz val="11"/>
        <color theme="1"/>
        <rFont val="Calibri"/>
        <family val="2"/>
        <scheme val="minor"/>
      </rPr>
      <t xml:space="preserve">
</t>
    </r>
    <r>
      <rPr>
        <sz val="11"/>
        <color theme="1"/>
        <rFont val="Calibri"/>
        <family val="2"/>
        <scheme val="minor"/>
      </rPr>
      <t xml:space="preserve">
•	Onglet « Intro &amp; résultat » :
Dans la case « cocher », mettre un « x » dans les types d’exploitations qui vous concernent.
•	Onglet « Taille – CA » :
Indiquer le nombre d’ETP et le chiffre d’affaires en million d’euros.
•	Onglet « Transverse » :
Remplir les colonnes « ordinateur ou EFB » et « Papiers (ou non informatisé) » en cochant les fonctions numérisées ou non avec un « x » ou N/A si la fonction n'est pas applicable (possibilité de cocher les deux cases).
•	Pour tous les autres onglets :
Remplir les onglets qui vous concernent (ceux cochés dans « Intro &amp; résultat)
- Colonnes « Bien support associé » : Mettre une croix dans la colonne adéquate pour la partie « bien support associé » ;
- Colonne « Détails » : Indiquer les détails que vous jugez pertinents et que vous souhaitez porter à l’attention de l’autorité; .
- Pour les onglets concernés (145, 21G et ATO) : Sélectionner votre "type d'activité" ou la "criticité des éléments produis" ou vos "règles opérationnelles"</t>
    </r>
  </si>
  <si>
    <r>
      <rPr>
        <sz val="11"/>
        <color rgb="FF000000"/>
        <rFont val="Calibri"/>
        <family val="2"/>
        <scheme val="minor"/>
      </rPr>
      <t xml:space="preserve">
</t>
    </r>
    <r>
      <rPr>
        <b/>
        <sz val="14"/>
        <color rgb="FF000000"/>
        <rFont val="Calibri"/>
        <family val="2"/>
        <scheme val="minor"/>
      </rPr>
      <t xml:space="preserve">2. Soumission du Fichier
</t>
    </r>
    <r>
      <rPr>
        <sz val="11"/>
        <color rgb="FF000000"/>
        <rFont val="Calibri"/>
        <family val="2"/>
        <scheme val="minor"/>
      </rPr>
      <t xml:space="preserve">
Une fois complété, le fichier doit être soumis, </t>
    </r>
    <r>
      <rPr>
        <sz val="11"/>
        <color rgb="FFFF0000"/>
        <rFont val="Calibri"/>
        <family val="2"/>
        <scheme val="minor"/>
      </rPr>
      <t>accompagné de la demande de dispense formelle signée par le Cadre/Dirigeant responsable (PJ3 de la communication METEOR #37760 / et dans le  BI 2025/03)</t>
    </r>
    <r>
      <rPr>
        <sz val="11"/>
        <color rgb="FF000000"/>
        <rFont val="Calibri"/>
        <family val="2"/>
        <scheme val="minor"/>
      </rPr>
      <t xml:space="preserve"> :
- à la DSAC via METEOR selon les modalités suivantes :
•	Catégorie : Demande Approbation / Agrément / Autorisation
•	Objet : Dispense d'application de l'intrégralité de la Part-IS
•	Type de dossier : #203b - Approbation - Dispense d'application de l'intrégralité de la Part-IS
- à l’OSAC via l'espace client de l'organisme sur le site internet OSAC
•	Service : "Demande de dispense Partie IS" </t>
    </r>
  </si>
  <si>
    <t>Echelle de niveau d'impact</t>
  </si>
  <si>
    <t>x</t>
  </si>
  <si>
    <t>Niveau de l'échelle</t>
  </si>
  <si>
    <t>Définition</t>
  </si>
  <si>
    <t>Poids</t>
  </si>
  <si>
    <t>N/A</t>
  </si>
  <si>
    <t>G5 - CATASTROPHIQUE</t>
  </si>
  <si>
    <r>
      <rPr>
        <i/>
        <sz val="12"/>
        <color theme="1"/>
        <rFont val="Calibri"/>
        <family val="2"/>
        <scheme val="minor"/>
      </rPr>
      <t xml:space="preserve">Conséquences sectorielles ou régaliennes au-délà de l'organisation. </t>
    </r>
    <r>
      <rPr>
        <sz val="11"/>
        <color theme="1"/>
        <rFont val="Calibri"/>
        <family val="2"/>
        <scheme val="minor"/>
      </rPr>
      <t xml:space="preserve">
Ecosystème(s) sectoriel(s) impacté(s) de façon importante, avec des conséquences éventuellement durables. 
Et/ou: difficulté pour l'Etat, voire incapacité, d'assurer une fonction régalienne ou une des ses missions d'importance vitale. 
Et/ou: Impacts critiques sur la sécurité des personnes et des biens (décès, destruction des locaux et/ou équipements ...)
</t>
    </r>
    <r>
      <rPr>
        <b/>
        <sz val="12"/>
        <color theme="1"/>
        <rFont val="Calibri"/>
        <family val="2"/>
        <scheme val="minor"/>
      </rPr>
      <t xml:space="preserve">Humain: </t>
    </r>
    <r>
      <rPr>
        <sz val="11"/>
        <color theme="1"/>
        <rFont val="Calibri"/>
        <family val="2"/>
        <scheme val="minor"/>
      </rPr>
      <t xml:space="preserve">Décès d'une ou plusieurs personnes
</t>
    </r>
    <r>
      <rPr>
        <b/>
        <sz val="12"/>
        <color theme="1"/>
        <rFont val="Calibri"/>
        <family val="2"/>
        <scheme val="minor"/>
      </rPr>
      <t>Image:</t>
    </r>
    <r>
      <rPr>
        <sz val="11"/>
        <color theme="1"/>
        <rFont val="Calibri"/>
        <family val="2"/>
        <scheme val="minor"/>
      </rPr>
      <t xml:space="preserve"> Perte de confiance durable nationale et internationale des clients
</t>
    </r>
    <r>
      <rPr>
        <b/>
        <sz val="12"/>
        <color theme="1"/>
        <rFont val="Calibri"/>
        <family val="2"/>
        <scheme val="minor"/>
      </rPr>
      <t>Légal/réglementaire:</t>
    </r>
    <r>
      <rPr>
        <sz val="11"/>
        <color theme="1"/>
        <rFont val="Calibri"/>
        <family val="2"/>
        <scheme val="minor"/>
      </rPr>
      <t xml:space="preserve"> Niveau critique avec un impact sectoriel / commission d'enquête
</t>
    </r>
    <r>
      <rPr>
        <b/>
        <sz val="12"/>
        <color theme="1"/>
        <rFont val="Calibri"/>
        <family val="2"/>
        <scheme val="minor"/>
      </rPr>
      <t>Financier:</t>
    </r>
    <r>
      <rPr>
        <sz val="11"/>
        <color theme="1"/>
        <rFont val="Calibri"/>
        <family val="2"/>
        <scheme val="minor"/>
      </rPr>
      <t xml:space="preserve"> coût conséquent de l'ordre de plusieurs millions d'euros sur plusieurs acteurs de l'écosystème. 
</t>
    </r>
    <r>
      <rPr>
        <b/>
        <sz val="12"/>
        <color theme="1"/>
        <rFont val="Calibri"/>
        <family val="2"/>
        <scheme val="minor"/>
      </rPr>
      <t>Partenariat:</t>
    </r>
    <r>
      <rPr>
        <sz val="11"/>
        <color theme="1"/>
        <rFont val="Calibri"/>
        <family val="2"/>
        <scheme val="minor"/>
      </rPr>
      <t xml:space="preserve"> Perte de confiance durable avec l'ensemble des partenaires de l'écosystème (banques, états, clients, sous-traitants)
</t>
    </r>
    <r>
      <rPr>
        <b/>
        <sz val="12"/>
        <color theme="1"/>
        <rFont val="Calibri"/>
        <family val="2"/>
        <scheme val="minor"/>
      </rPr>
      <t>Opérationnel:</t>
    </r>
    <r>
      <rPr>
        <sz val="11"/>
        <color theme="1"/>
        <rFont val="Calibri"/>
        <family val="2"/>
        <scheme val="minor"/>
      </rPr>
      <t xml:space="preserve"> Arrêt de l'exploitation pour une période indéterminée, différents acteurs de l'écosystème impactés. </t>
    </r>
  </si>
  <si>
    <t>OUI</t>
  </si>
  <si>
    <t>G4 - CRITIQUE</t>
  </si>
  <si>
    <r>
      <rPr>
        <i/>
        <sz val="12"/>
        <color theme="1"/>
        <rFont val="Calibri"/>
        <family val="2"/>
        <scheme val="minor"/>
      </rPr>
      <t>Conséquences désastreuses pour l'organisation avec d'éventuels impacts sur l'écosystème.</t>
    </r>
    <r>
      <rPr>
        <sz val="11"/>
        <color theme="1"/>
        <rFont val="Calibri"/>
        <family val="2"/>
        <scheme val="minor"/>
      </rPr>
      <t xml:space="preserve">
Incapacité pour l'organisation d'assurer la totalité ou une partie de son activité, avec d'éventuels impacts graves sur la sécurité des personnes et des biens. L'organisation ne surmontera vraisemblablement pas la situation (sa survie est menacée), les secteurs d'activité ou étatiques dans lesquels elle opère seront suceptible d'être légèrement impactés sans conséquences durables. 
</t>
    </r>
    <r>
      <rPr>
        <b/>
        <sz val="12"/>
        <color theme="1"/>
        <rFont val="Calibri"/>
        <family val="2"/>
        <scheme val="minor"/>
      </rPr>
      <t xml:space="preserve">Humain: </t>
    </r>
    <r>
      <rPr>
        <sz val="11"/>
        <color theme="1"/>
        <rFont val="Calibri"/>
        <family val="2"/>
        <scheme val="minor"/>
      </rPr>
      <t xml:space="preserve">Blessures graves
</t>
    </r>
    <r>
      <rPr>
        <b/>
        <sz val="12"/>
        <color theme="1"/>
        <rFont val="Calibri"/>
        <family val="2"/>
        <scheme val="minor"/>
      </rPr>
      <t>Image:</t>
    </r>
    <r>
      <rPr>
        <sz val="11"/>
        <color theme="1"/>
        <rFont val="Calibri"/>
        <family val="2"/>
        <scheme val="minor"/>
      </rPr>
      <t xml:space="preserve"> commentaires indésirables relayés dans les médias nationaux et/ou internationaux
</t>
    </r>
    <r>
      <rPr>
        <b/>
        <sz val="12"/>
        <color theme="1"/>
        <rFont val="Calibri"/>
        <family val="2"/>
        <scheme val="minor"/>
      </rPr>
      <t xml:space="preserve">Légal/réglementaire: </t>
    </r>
    <r>
      <rPr>
        <sz val="11"/>
        <color theme="1"/>
        <rFont val="Calibri"/>
        <family val="2"/>
        <scheme val="minor"/>
      </rPr>
      <t xml:space="preserve">condamnation à de fortes amendes de plus de 1M€, dommages et intérêts, peines de prison, à la cessation d'activité, ainsi qu'à des publications publiques. 
</t>
    </r>
    <r>
      <rPr>
        <b/>
        <sz val="12"/>
        <color theme="1"/>
        <rFont val="Calibri"/>
        <family val="2"/>
        <scheme val="minor"/>
      </rPr>
      <t xml:space="preserve">Financier: </t>
    </r>
    <r>
      <rPr>
        <sz val="11"/>
        <color theme="1"/>
        <rFont val="Calibri"/>
        <family val="2"/>
        <scheme val="minor"/>
      </rPr>
      <t xml:space="preserve">coût conséquent de l'ordre de plusieurs millions d'euros </t>
    </r>
    <r>
      <rPr>
        <b/>
        <sz val="12"/>
        <color theme="5"/>
        <rFont val="Calibri (Corps)"/>
      </rPr>
      <t>(+5% CA)</t>
    </r>
    <r>
      <rPr>
        <sz val="11"/>
        <color theme="1"/>
        <rFont val="Calibri"/>
        <family val="2"/>
        <scheme val="minor"/>
      </rPr>
      <t xml:space="preserve">
</t>
    </r>
    <r>
      <rPr>
        <b/>
        <sz val="12"/>
        <color theme="1"/>
        <rFont val="Calibri"/>
        <family val="2"/>
        <scheme val="minor"/>
      </rPr>
      <t xml:space="preserve">Partenariat: </t>
    </r>
    <r>
      <rPr>
        <sz val="11"/>
        <color theme="1"/>
        <rFont val="Calibri"/>
        <family val="2"/>
        <scheme val="minor"/>
      </rPr>
      <t xml:space="preserve">Perte de confiance avec les partenaires, perte de plus de </t>
    </r>
    <r>
      <rPr>
        <b/>
        <sz val="12"/>
        <color theme="5"/>
        <rFont val="Calibri (Corps)"/>
      </rPr>
      <t>XX% de contrats</t>
    </r>
    <r>
      <rPr>
        <sz val="11"/>
        <color theme="1"/>
        <rFont val="Calibri"/>
        <family val="2"/>
        <scheme val="minor"/>
      </rPr>
      <t xml:space="preserve">
</t>
    </r>
    <r>
      <rPr>
        <b/>
        <sz val="12"/>
        <color theme="1"/>
        <rFont val="Calibri"/>
        <family val="2"/>
        <scheme val="minor"/>
      </rPr>
      <t>Opérationnel:</t>
    </r>
    <r>
      <rPr>
        <sz val="11"/>
        <color theme="1"/>
        <rFont val="Calibri"/>
        <family val="2"/>
        <scheme val="minor"/>
      </rPr>
      <t xml:space="preserve"> Perturbation majeure des services et opérations (annulations et retards, liés à l'impact financier)</t>
    </r>
  </si>
  <si>
    <t>NON</t>
  </si>
  <si>
    <t>G3 - GRAVE</t>
  </si>
  <si>
    <r>
      <rPr>
        <i/>
        <sz val="12"/>
        <color theme="1"/>
        <rFont val="Calibri"/>
        <family val="2"/>
        <scheme val="minor"/>
      </rPr>
      <t>Conséquences importantes pour l'organisation.</t>
    </r>
    <r>
      <rPr>
        <sz val="11"/>
        <color theme="1"/>
        <rFont val="Calibri"/>
        <family val="2"/>
        <scheme val="minor"/>
      </rPr>
      <t xml:space="preserve">
Forte dégradation des performances de l'activité, avec d'éventuels impacts significatifs sur la sécurité des personnes et des biens. L'organisation surmontera la situation avec de sérieuses difficultés (fonctionnement en mode très dégradé), sans impact sectoriel ou étatique. 
</t>
    </r>
    <r>
      <rPr>
        <b/>
        <sz val="12"/>
        <color theme="1"/>
        <rFont val="Calibri"/>
        <family val="2"/>
        <scheme val="minor"/>
      </rPr>
      <t xml:space="preserve">Humain: </t>
    </r>
    <r>
      <rPr>
        <sz val="11"/>
        <color theme="1"/>
        <rFont val="Calibri"/>
        <family val="2"/>
        <scheme val="minor"/>
      </rPr>
      <t>Blessures légères
I</t>
    </r>
    <r>
      <rPr>
        <b/>
        <sz val="12"/>
        <color theme="1"/>
        <rFont val="Calibri"/>
        <family val="2"/>
        <scheme val="minor"/>
      </rPr>
      <t>mage:</t>
    </r>
    <r>
      <rPr>
        <sz val="11"/>
        <color theme="1"/>
        <rFont val="Calibri"/>
        <family val="2"/>
        <scheme val="minor"/>
      </rPr>
      <t xml:space="preserve"> perte durable d'image de marque auprès de certains passagers et dans le public
</t>
    </r>
    <r>
      <rPr>
        <b/>
        <sz val="12"/>
        <color theme="1"/>
        <rFont val="Calibri"/>
        <family val="2"/>
        <scheme val="minor"/>
      </rPr>
      <t>Légal/réglementaire:</t>
    </r>
    <r>
      <rPr>
        <sz val="11"/>
        <color theme="1"/>
        <rFont val="Calibri"/>
        <family val="2"/>
        <scheme val="minor"/>
      </rPr>
      <t xml:space="preserve"> condamnation à des indemnités et/ou amendes, condamnation judiciaire si manquements à des obligations de sécurité ou de service
</t>
    </r>
    <r>
      <rPr>
        <b/>
        <sz val="12"/>
        <color theme="1"/>
        <rFont val="Calibri"/>
        <family val="2"/>
        <scheme val="minor"/>
      </rPr>
      <t xml:space="preserve">Financier: </t>
    </r>
    <r>
      <rPr>
        <sz val="11"/>
        <color theme="1"/>
        <rFont val="Calibri"/>
        <family val="2"/>
        <scheme val="minor"/>
      </rPr>
      <t xml:space="preserve">entre 100K à + d'1 million d'euros (à adapter) </t>
    </r>
    <r>
      <rPr>
        <b/>
        <sz val="12"/>
        <color theme="5"/>
        <rFont val="Calibri (Corps)"/>
      </rPr>
      <t>(-5% du CA)</t>
    </r>
    <r>
      <rPr>
        <sz val="11"/>
        <color theme="1"/>
        <rFont val="Calibri"/>
        <family val="2"/>
        <scheme val="minor"/>
      </rPr>
      <t xml:space="preserve">
</t>
    </r>
    <r>
      <rPr>
        <b/>
        <sz val="12"/>
        <color theme="1"/>
        <rFont val="Calibri"/>
        <family val="2"/>
        <scheme val="minor"/>
      </rPr>
      <t>Partenariat:</t>
    </r>
    <r>
      <rPr>
        <sz val="11"/>
        <color theme="1"/>
        <rFont val="Calibri"/>
        <family val="2"/>
        <scheme val="minor"/>
      </rPr>
      <t xml:space="preserve"> perte de confiance probable, non durable
</t>
    </r>
    <r>
      <rPr>
        <b/>
        <sz val="12"/>
        <color theme="1"/>
        <rFont val="Calibri"/>
        <family val="2"/>
        <scheme val="minor"/>
      </rPr>
      <t xml:space="preserve">Opérationnel: </t>
    </r>
    <r>
      <rPr>
        <sz val="11"/>
        <color theme="1"/>
        <rFont val="Calibri"/>
        <family val="2"/>
        <scheme val="minor"/>
      </rPr>
      <t xml:space="preserve">perturbation de certains services, annulation de vols sur une période de temps significative; et retards supérieurs à 3H (sur 24H) </t>
    </r>
  </si>
  <si>
    <t>G2 - SIGNIFICATIVE</t>
  </si>
  <si>
    <r>
      <rPr>
        <i/>
        <sz val="12"/>
        <color theme="1"/>
        <rFont val="Calibri"/>
        <family val="2"/>
        <scheme val="minor"/>
      </rPr>
      <t>Conséquences significatives mais limitées pour l'organisation.</t>
    </r>
    <r>
      <rPr>
        <sz val="11"/>
        <color theme="1"/>
        <rFont val="Calibri"/>
        <family val="2"/>
        <scheme val="minor"/>
      </rPr>
      <t xml:space="preserve">
Dégradation des performances de l'activité sans impact sur la sécurité des personnes et des biens. L'organisation surmontera la situation malgré quelques difficultés (fonctionnement en mode dégradé).
</t>
    </r>
    <r>
      <rPr>
        <b/>
        <sz val="12"/>
        <color theme="1"/>
        <rFont val="Calibri"/>
        <family val="2"/>
        <scheme val="minor"/>
      </rPr>
      <t xml:space="preserve">Humain: </t>
    </r>
    <r>
      <rPr>
        <sz val="11"/>
        <color theme="1"/>
        <rFont val="Calibri"/>
        <family val="2"/>
        <scheme val="minor"/>
      </rPr>
      <t xml:space="preserve">Augmentation du stress liée à la perte d'informations 
</t>
    </r>
    <r>
      <rPr>
        <b/>
        <sz val="12"/>
        <color theme="1"/>
        <rFont val="Calibri"/>
        <family val="2"/>
        <scheme val="minor"/>
      </rPr>
      <t>Image:</t>
    </r>
    <r>
      <rPr>
        <sz val="11"/>
        <color theme="1"/>
        <rFont val="Calibri"/>
        <family val="2"/>
        <scheme val="minor"/>
      </rPr>
      <t xml:space="preserve"> Commentaires limités au niveau local 
</t>
    </r>
    <r>
      <rPr>
        <b/>
        <sz val="12"/>
        <color theme="1"/>
        <rFont val="Calibri"/>
        <family val="2"/>
        <scheme val="minor"/>
      </rPr>
      <t>Légal/réglementaire:</t>
    </r>
    <r>
      <rPr>
        <sz val="11"/>
        <color theme="1"/>
        <rFont val="Calibri"/>
        <family val="2"/>
        <scheme val="minor"/>
      </rPr>
      <t xml:space="preserve"> Notification à l'autorité/Traitement commercial (rerouting, transfert de passagers, repas…)/Aléas d'exploitation 
</t>
    </r>
    <r>
      <rPr>
        <b/>
        <sz val="12"/>
        <color theme="1"/>
        <rFont val="Calibri"/>
        <family val="2"/>
        <scheme val="minor"/>
      </rPr>
      <t xml:space="preserve">Financier: </t>
    </r>
    <r>
      <rPr>
        <sz val="11"/>
        <color theme="1"/>
        <rFont val="Calibri"/>
        <family val="2"/>
        <scheme val="minor"/>
      </rPr>
      <t xml:space="preserve">Coûts de l'ordre de plus de 10 000 et moins de 100 000 euros (fonction des compagnies) </t>
    </r>
    <r>
      <rPr>
        <b/>
        <sz val="12"/>
        <color theme="5"/>
        <rFont val="Calibri (Corps)"/>
      </rPr>
      <t>( -2% de CA)</t>
    </r>
    <r>
      <rPr>
        <sz val="11"/>
        <color theme="1"/>
        <rFont val="Calibri"/>
        <family val="2"/>
        <scheme val="minor"/>
      </rPr>
      <t xml:space="preserve">
</t>
    </r>
    <r>
      <rPr>
        <b/>
        <sz val="12"/>
        <color theme="1"/>
        <rFont val="Calibri"/>
        <family val="2"/>
        <scheme val="minor"/>
      </rPr>
      <t>Partenariat:</t>
    </r>
    <r>
      <rPr>
        <sz val="11"/>
        <color theme="1"/>
        <rFont val="Calibri"/>
        <family val="2"/>
        <scheme val="minor"/>
      </rPr>
      <t xml:space="preserve"> Pas d'impact immédiat sur les contrats 
</t>
    </r>
    <r>
      <rPr>
        <b/>
        <sz val="12"/>
        <color theme="1"/>
        <rFont val="Calibri"/>
        <family val="2"/>
        <scheme val="minor"/>
      </rPr>
      <t>Opérationnel:</t>
    </r>
    <r>
      <rPr>
        <sz val="11"/>
        <color theme="1"/>
        <rFont val="Calibri"/>
        <family val="2"/>
        <scheme val="minor"/>
      </rPr>
      <t xml:space="preserve"> Perturbations mineures sur les opérations (aléas d'exploitation) Retards inférieurs à 3H. </t>
    </r>
  </si>
  <si>
    <t>G1 - MINEURE</t>
  </si>
  <si>
    <r>
      <rPr>
        <i/>
        <sz val="12"/>
        <color rgb="FF000000"/>
        <rFont val="Calibri"/>
        <family val="2"/>
        <scheme val="minor"/>
      </rPr>
      <t xml:space="preserve">Conséquences négligeables pour l'organisation
</t>
    </r>
    <r>
      <rPr>
        <sz val="11"/>
        <color rgb="FF000000"/>
        <rFont val="Calibri"/>
        <family val="2"/>
        <scheme val="minor"/>
      </rPr>
      <t xml:space="preserve">Aucun impact opérationnel ni sur les performances de l'activité ni sur la sécurité des personnes et des biens. L'organisation surmontera la situation sans trop de difficultés (consommation des marges). 
</t>
    </r>
    <r>
      <rPr>
        <b/>
        <sz val="12"/>
        <color rgb="FF000000"/>
        <rFont val="Calibri"/>
        <family val="2"/>
        <scheme val="minor"/>
      </rPr>
      <t xml:space="preserve">Légal/réglementaire: </t>
    </r>
    <r>
      <rPr>
        <sz val="11"/>
        <color rgb="FF000000"/>
        <rFont val="Calibri"/>
        <family val="2"/>
        <scheme val="minor"/>
      </rPr>
      <t xml:space="preserve">Notication à l'autorité
</t>
    </r>
    <r>
      <rPr>
        <b/>
        <sz val="12"/>
        <color rgb="FF000000"/>
        <rFont val="Calibri"/>
        <family val="2"/>
        <scheme val="minor"/>
      </rPr>
      <t>Financier:</t>
    </r>
    <r>
      <rPr>
        <sz val="11"/>
        <color rgb="FF000000"/>
        <rFont val="Calibri"/>
        <family val="2"/>
        <scheme val="minor"/>
      </rPr>
      <t xml:space="preserve"> -0,5% du CA</t>
    </r>
  </si>
  <si>
    <t>a masquer</t>
  </si>
  <si>
    <t>BILAN</t>
  </si>
  <si>
    <t>Réglements</t>
  </si>
  <si>
    <t>Type d'exploitation</t>
  </si>
  <si>
    <t>cocher</t>
  </si>
  <si>
    <t>Coefficient cyber par agrément</t>
  </si>
  <si>
    <t>Pondération du risque:</t>
  </si>
  <si>
    <t>Nom de la Société</t>
  </si>
  <si>
    <t>(EU) No 965/2012</t>
  </si>
  <si>
    <t>CTA</t>
  </si>
  <si>
    <t xml:space="preserve">N° de l'agrément CTA </t>
  </si>
  <si>
    <t>SPO</t>
  </si>
  <si>
    <t>N° déclaration SPO</t>
  </si>
  <si>
    <t>NCC</t>
  </si>
  <si>
    <t>N° déclaration NCC</t>
  </si>
  <si>
    <t>(EU) No 1178/2011</t>
  </si>
  <si>
    <t>ATO</t>
  </si>
  <si>
    <t xml:space="preserve">N° de l'agrément ATO </t>
  </si>
  <si>
    <t>FSTD</t>
  </si>
  <si>
    <t>N° de l'agrément FSTD</t>
  </si>
  <si>
    <t>(EU) No 1321/2014</t>
  </si>
  <si>
    <t>Part 145</t>
  </si>
  <si>
    <t xml:space="preserve">N° de l'agrément 145 </t>
  </si>
  <si>
    <t>CAMO</t>
  </si>
  <si>
    <t xml:space="preserve">N° de l'agrément CAMO </t>
  </si>
  <si>
    <t>(EU) No 748/2012</t>
  </si>
  <si>
    <t>21G</t>
  </si>
  <si>
    <t xml:space="preserve">N° de l'agrément 21G </t>
  </si>
  <si>
    <t>Score</t>
  </si>
  <si>
    <t>Coefficient TAILLE - CA</t>
  </si>
  <si>
    <t>Coefficient cyber général</t>
  </si>
  <si>
    <t>Indicateur exposition au risque cyber</t>
  </si>
  <si>
    <t>Taille de l'organisation</t>
  </si>
  <si>
    <r>
      <t xml:space="preserve">RECOMMANDATION DE LA COMMISSION
du 6 mai 2003 concernant la </t>
    </r>
    <r>
      <rPr>
        <b/>
        <sz val="12"/>
        <color theme="1"/>
        <rFont val="Calibri"/>
        <family val="2"/>
        <scheme val="minor"/>
      </rPr>
      <t>définition des micro, petites et moyennes entreprises</t>
    </r>
    <r>
      <rPr>
        <sz val="12"/>
        <color theme="1"/>
        <rFont val="Calibri"/>
        <family val="2"/>
        <scheme val="minor"/>
      </rPr>
      <t xml:space="preserve">
[notifiée sous le numéro C(2003) 1422]
(Texte présentant de l'intérêt pour l'EEE)   (2003/361/CE)</t>
    </r>
  </si>
  <si>
    <t>Nbre ETP Max</t>
  </si>
  <si>
    <t>Chiffre d'Affaires Max</t>
  </si>
  <si>
    <t>Grandes entreprises (GE)
et Entreprises de Taille Intermédiaire (ETI)</t>
  </si>
  <si>
    <t>&gt;&gt; 251 ETP</t>
  </si>
  <si>
    <t>&gt;&gt; 50 M€</t>
  </si>
  <si>
    <t>PME</t>
  </si>
  <si>
    <t xml:space="preserve">&lt; 251 ETP </t>
  </si>
  <si>
    <t>50 M€ &lt;&lt; 10M€</t>
  </si>
  <si>
    <t>Petites entreprises</t>
  </si>
  <si>
    <t>&lt; 51 ETP</t>
  </si>
  <si>
    <t>10 M€ &lt;&lt; 2M€</t>
  </si>
  <si>
    <t>Microentreprises</t>
  </si>
  <si>
    <t>&lt; 11 ETP</t>
  </si>
  <si>
    <t>&lt; 2 M€</t>
  </si>
  <si>
    <t>&lt; 6 ETP</t>
  </si>
  <si>
    <t>&lt; 1M€</t>
  </si>
  <si>
    <t>Nombre ETP</t>
  </si>
  <si>
    <t>CA (Chiffre d'affaires) (en Million Euros)</t>
  </si>
  <si>
    <t>POIDS</t>
  </si>
  <si>
    <t>Supérieur à X en CA M€</t>
  </si>
  <si>
    <t>Supérieur à X ETP</t>
  </si>
  <si>
    <t>Bien support associé</t>
  </si>
  <si>
    <t>A masquer pour les usagers</t>
  </si>
  <si>
    <t>Valeur métier</t>
  </si>
  <si>
    <t>Fonctions de la valeur métier</t>
  </si>
  <si>
    <t>Ordinateur ou EFB</t>
  </si>
  <si>
    <t>Papiers (ou non numérisé)</t>
  </si>
  <si>
    <t>Détails</t>
  </si>
  <si>
    <r>
      <t xml:space="preserve">Impact 
</t>
    </r>
    <r>
      <rPr>
        <i/>
        <sz val="11"/>
        <color theme="1"/>
        <rFont val="Calibri"/>
        <family val="2"/>
        <scheme val="minor"/>
      </rPr>
      <t>(évaluation DSAC/OSAC)</t>
    </r>
  </si>
  <si>
    <t xml:space="preserve"> à masquer</t>
  </si>
  <si>
    <t>Poids Valeur métier (0 - 10)</t>
  </si>
  <si>
    <r>
      <rPr>
        <b/>
        <i/>
        <sz val="14"/>
        <color theme="1"/>
        <rFont val="Calibri (Corps)"/>
      </rPr>
      <t xml:space="preserve">Transverse: 
</t>
    </r>
    <r>
      <rPr>
        <i/>
        <sz val="11"/>
        <color theme="1"/>
        <rFont val="Calibri"/>
        <family val="2"/>
        <scheme val="minor"/>
      </rPr>
      <t xml:space="preserve">
VEILLE 
Suivi FORMATION 
Gestion documentaire
Gestion de la sécurité</t>
    </r>
  </si>
  <si>
    <t>Technical log book (TLB) (N/A pour 21G)
CRM **: Compte rendu matériel ou Carnet de route
QTG (Qualification test guide - recueil des tests objectifs) pour les simulateurs</t>
  </si>
  <si>
    <t xml:space="preserve">Reporting événements sécurité interne </t>
  </si>
  <si>
    <t xml:space="preserve">Gestion des risques </t>
  </si>
  <si>
    <t>Gestion des crises et continuité des activités (ERP)</t>
  </si>
  <si>
    <t>Suivi de la formation (équipages, instructeurs, task specialists, personnel au sol, mécaniciens, stagiaires pour les ATO …)</t>
  </si>
  <si>
    <t>Veille: réglementaire, données constructeurs, EAD</t>
  </si>
  <si>
    <t>Enregistrements et archivage (documentation, sauvegarde des données...)</t>
  </si>
  <si>
    <t>Communications internes et avec interfaces</t>
  </si>
  <si>
    <t>Gestion financière (facturation et paiements)</t>
  </si>
  <si>
    <t>CRM: L’objectif du CRM en exploitation commerciale (transport aérien commercial, ATO/DTO commercial, SPO commercial) est d’instaurer un support de communication entre les équipages des exploitants et les personnels des organismes d’entretien afin de permettre l’enregistrement :
- de tous les défauts et dysfonctionnements observés durant le vol ou bien au sol pendant l’exploitation de l’aéronef,
- de tous les travaux d’entretien réalisés entre les visites programmées d’entretien en base et,
- de regrouper certaines informations devant être portées à la connaissance de l’équipage au préalable d’un vol.</t>
  </si>
  <si>
    <t>: 'EASA Form 1 certifie la conformité et la navigabilité d'une pièce avec la conception approuvée par l'EASA. Lorsque ce certificat porte la mention « Dual Release FAA », il certifie également la conformité avec la conception approuvée par la FAA.</t>
  </si>
  <si>
    <t>**MEL: La Liste Minimale d'Équipements (LME) ou Minimum Equipment List (MEL) a pour objectif de :
- préciser, pour un aéronef donné, l'équipement minimal requis et les conditions à respecter afin que son certificat de navigabilité reste valide
- définir les procédures d'exploitation nécessaires au maintien du niveau de sécurité exigé en tenant compte de l'équipement inexploitable
- définir les procédures de maintenance au maintien du niveau de sécurité exigé ainsi que les procédures nécessaires pour rendre sécuritaire tout équipement inexploitable</t>
  </si>
  <si>
    <r>
      <t xml:space="preserve">Impact 
</t>
    </r>
    <r>
      <rPr>
        <i/>
        <sz val="11"/>
        <color theme="1"/>
        <rFont val="Calibri"/>
        <family val="2"/>
        <scheme val="minor"/>
      </rPr>
      <t>(évaluation DSAC)</t>
    </r>
  </si>
  <si>
    <r>
      <rPr>
        <b/>
        <i/>
        <sz val="14"/>
        <color theme="1"/>
        <rFont val="Calibri (Corps)"/>
      </rPr>
      <t xml:space="preserve">Opérations Aériennes: 
</t>
    </r>
    <r>
      <rPr>
        <b/>
        <i/>
        <sz val="11"/>
        <color theme="1"/>
        <rFont val="Calibri"/>
        <family val="2"/>
        <scheme val="minor"/>
      </rPr>
      <t xml:space="preserve">
</t>
    </r>
    <r>
      <rPr>
        <i/>
        <sz val="11"/>
        <color theme="1"/>
        <rFont val="Calibri"/>
        <family val="2"/>
        <scheme val="minor"/>
      </rPr>
      <t>* PREPARATION des vols
- Planification des vols
- Planification des équipages / élèves / instructeurs
- Bureau d'études
* REGULATION des vols
* REGULATION des équipages  / élèves / instructeurs</t>
    </r>
  </si>
  <si>
    <t>Evaluer les compétences et tracer la formation des équipages (PNT et PNC)</t>
  </si>
  <si>
    <t>Programmer les aéronefs et les équipages</t>
  </si>
  <si>
    <t>Réguler les aéronefs et les équipages</t>
  </si>
  <si>
    <t>Accéder aux informations nécessaires à la préparation du vol (information météo, NOTAM, etc.)</t>
  </si>
  <si>
    <t>Elaborer le plan de vol opérationnel</t>
  </si>
  <si>
    <t>Déposer le plan de vol ATC</t>
  </si>
  <si>
    <t>Etablir le devis de masse et centrage et calculer les performances avions</t>
  </si>
  <si>
    <t>Transmettre le dossier de vol aux pilotes</t>
  </si>
  <si>
    <t>Afficher les cartes de navigation et d'aérodromes</t>
  </si>
  <si>
    <t>Accéder et afficher la documentation opérationnelle (hors procédures d'urgence)</t>
  </si>
  <si>
    <t>Accéder et afficher les procédures d'urgence</t>
  </si>
  <si>
    <r>
      <t xml:space="preserve">Impact 
</t>
    </r>
    <r>
      <rPr>
        <i/>
        <sz val="11"/>
        <color theme="1"/>
        <rFont val="Calibri"/>
        <family val="2"/>
        <scheme val="minor"/>
      </rPr>
      <t>(évaluation OSAC)</t>
    </r>
  </si>
  <si>
    <r>
      <rPr>
        <b/>
        <sz val="14"/>
        <color theme="1"/>
        <rFont val="Calibri (Corps)"/>
      </rPr>
      <t xml:space="preserve">Gestion du Maintien de la Navigabilité: 
</t>
    </r>
    <r>
      <rPr>
        <b/>
        <sz val="11"/>
        <color theme="1"/>
        <rFont val="Calibri"/>
        <family val="2"/>
        <scheme val="minor"/>
      </rPr>
      <t xml:space="preserve">
</t>
    </r>
    <r>
      <rPr>
        <i/>
        <sz val="11"/>
        <color theme="1"/>
        <rFont val="Calibri"/>
        <family val="2"/>
        <scheme val="minor"/>
      </rPr>
      <t xml:space="preserve">- Etablir des programmes d'entretien d'aéronefs
- Commander ou de coordonner les travaux de modification, de réparation ou d'entretien nécessaires. 
- Réalisation des examens techniques périodiques des aéronefs (s'ils disposent des privilèges à cette fin)
- Gestion des dossiers techniques des appareils. </t>
    </r>
  </si>
  <si>
    <t>Suivi des pièces et équipements et Visites (MIS: Management Information System type AMOS, excel)</t>
  </si>
  <si>
    <t>Documentation (Programme d'entretien, application des consignes de navigation, réparations, etc.)</t>
  </si>
  <si>
    <t>Documentation: CAME (Continuing Airworthiness Management Exposition - Manuel des spécifications de l’organisme de Gestion du Maintien de la Navigabilité )</t>
  </si>
  <si>
    <t>Documentation: CEN (certificat d'examen de navigabilité) et Laissez-passer (LP)</t>
  </si>
  <si>
    <t>Trend monitoring (analyse et récupération des données moteur), Apibox, logiciel de Flight Data Monitoring and Analysis</t>
  </si>
  <si>
    <t>Traitement et suivi des déviations « aéronef » majeures et mineures.</t>
  </si>
  <si>
    <r>
      <t xml:space="preserve">Entretien d’aéronef complet ou  d’élément ayant une/des fonction(s) « sécurité » majeure(s)
</t>
    </r>
    <r>
      <rPr>
        <sz val="11"/>
        <color rgb="FF000000"/>
        <rFont val="Calibri"/>
        <family val="2"/>
      </rPr>
      <t>(évaluation</t>
    </r>
    <r>
      <rPr>
        <b/>
        <sz val="11"/>
        <color rgb="FF000000"/>
        <rFont val="Calibri"/>
        <family val="2"/>
      </rPr>
      <t xml:space="preserve"> </t>
    </r>
    <r>
      <rPr>
        <sz val="11"/>
        <color rgb="FF000000"/>
        <rFont val="Calibri"/>
        <family val="2"/>
      </rPr>
      <t>OSAC)</t>
    </r>
  </si>
  <si>
    <r>
      <rPr>
        <b/>
        <sz val="11"/>
        <color rgb="FF000000"/>
        <rFont val="Calibri"/>
        <family val="2"/>
      </rPr>
      <t xml:space="preserve">Travaux uniquement sur des éléments n’ayant pas de fonction « sécurité » majeure ou ne contribuant pas à l’intégrité structurale 
</t>
    </r>
    <r>
      <rPr>
        <i/>
        <sz val="11"/>
        <color rgb="FF000000"/>
        <rFont val="Calibri"/>
        <family val="2"/>
      </rPr>
      <t>(évaluation OSAC)</t>
    </r>
  </si>
  <si>
    <r>
      <rPr>
        <b/>
        <sz val="14"/>
        <color theme="1"/>
        <rFont val="Calibri (Corps)"/>
      </rPr>
      <t xml:space="preserve">Maintenance: 
</t>
    </r>
    <r>
      <rPr>
        <b/>
        <sz val="11"/>
        <color theme="1"/>
        <rFont val="Calibri"/>
        <family val="2"/>
        <scheme val="minor"/>
      </rPr>
      <t xml:space="preserve">
</t>
    </r>
    <r>
      <rPr>
        <i/>
        <sz val="11"/>
        <color theme="1"/>
        <rFont val="Calibri"/>
        <family val="2"/>
        <scheme val="minor"/>
      </rPr>
      <t>Entretenir en toute sécurité tout aéronef et/ou élément d'aéronef pour lequel il est agréé et aux lieux précisés sur le certificat d'agrément.</t>
    </r>
  </si>
  <si>
    <t>Suivi des travaux (MIS: Management Information System type AMOS, Excel …)</t>
  </si>
  <si>
    <t xml:space="preserve">Libération d'aéronefs ou d'éléments d'aéronef </t>
  </si>
  <si>
    <t>Documentation : MOE (Manuel des spécifications d'organisme d'entretien)</t>
  </si>
  <si>
    <t xml:space="preserve">Gestion de l'outillage (etalonage, périodicité ... ) </t>
  </si>
  <si>
    <t>Documentation (Programme d'entretien, cartes de travail, Form 1…)</t>
  </si>
  <si>
    <t>Trend monitoring (analyse et récupération des données moteur): Si l'organisme ne réalise pas de Trend-monitoring alors mettre N/A</t>
  </si>
  <si>
    <t>Entretien d’aéronef complet</t>
  </si>
  <si>
    <t xml:space="preserve">Entretien d’élément ayant une/des fonction(s) « sécurité » majeure(s) ou contribuant à l’intégrité structurale de l’aéronef : 
•	Structure, 
•	les logiciels, 
•	la navigation, 
•	l'avionique, 
•	les moteurs, 
•	les commandes de vol, 
•	le train d'atterrissage, 
•	l'hydraulique, 
•	l'électricité, 
•	l'air et,
•	les communication
•	etc.
</t>
  </si>
  <si>
    <t>Aéronefs ou fonctions majeures</t>
  </si>
  <si>
    <t>Travaux uniquement sur des éléments n’ayant pas de fonction « sécurité » majeure ou ne contribuant pas à l’intégrité structurale (exemple : le nettoyage, l'enlèvement des revêtements, la peinture…)</t>
  </si>
  <si>
    <t>Fonctions non majeures</t>
  </si>
  <si>
    <t xml:space="preserve">Type d'activité selectionnée : </t>
  </si>
  <si>
    <t>Ordinateur</t>
  </si>
  <si>
    <r>
      <rPr>
        <b/>
        <sz val="11"/>
        <color rgb="FF000000"/>
        <rFont val="Calibri"/>
        <family val="2"/>
      </rPr>
      <t xml:space="preserve">Producteur aéronef ou éléments critiques 
</t>
    </r>
    <r>
      <rPr>
        <i/>
        <sz val="11"/>
        <color rgb="FF000000"/>
        <rFont val="Calibri"/>
        <family val="2"/>
      </rPr>
      <t>(évaluation OSAC)</t>
    </r>
  </si>
  <si>
    <r>
      <rPr>
        <b/>
        <sz val="11"/>
        <color rgb="FF000000"/>
        <rFont val="Calibri"/>
        <family val="2"/>
      </rPr>
      <t xml:space="preserve">Production éléments non critiques 
</t>
    </r>
    <r>
      <rPr>
        <i/>
        <sz val="11"/>
        <color rgb="FF000000"/>
        <rFont val="Calibri"/>
        <family val="2"/>
      </rPr>
      <t>(évaluation OSAC)</t>
    </r>
  </si>
  <si>
    <r>
      <t>Production :</t>
    </r>
    <r>
      <rPr>
        <i/>
        <sz val="11"/>
        <color rgb="FF000000"/>
        <rFont val="Calibri"/>
        <family val="2"/>
      </rPr>
      <t xml:space="preserve">
Produire en toute sécurité un aéronef et/ou élément d'aéronef pour lequel il est agréé et qui figure dans le domaine d'agrément.</t>
    </r>
  </si>
  <si>
    <t>Suivi des travaux : approvisionnement, fabrication, procédés spéciaux,  contrôlre, essais…</t>
  </si>
  <si>
    <t> </t>
  </si>
  <si>
    <t xml:space="preserve">Libération d'aéronefs ou composants </t>
  </si>
  <si>
    <t>Référentiel : MOP, procédures …</t>
  </si>
  <si>
    <t xml:space="preserve">Gestion de l'outillage (étalonnage, périodicité ... ) </t>
  </si>
  <si>
    <t>Documentation technique (dossier de conception, dossiers de fabrication, de contrôle et d'essais)</t>
  </si>
  <si>
    <t>Producteur aéronef ou éléments critiques : 
•	Aéronef complet
•	les logiciels, 
•	la navigation, 
•	l'avionique, 
•	les moteurs, 
•	les commandes de vol, 
•	le train d'atterrissage, 
•	l'hydraulique, 
•	l'électricité, 
•	l'air et,
•	les communications
•	etc.</t>
  </si>
  <si>
    <t>Aéronef ou éléments critiques</t>
  </si>
  <si>
    <t xml:space="preserve">Production éléments non critiques (exemple : moquette, rideaux, éléments d’aménagement intérieur …) </t>
  </si>
  <si>
    <t xml:space="preserve">Eléments non-critiques </t>
  </si>
  <si>
    <t xml:space="preserve">Criticité des éléments produits sélectionné :  </t>
  </si>
  <si>
    <t>Papiers (ou non informatisé)</t>
  </si>
  <si>
    <r>
      <t xml:space="preserve">Impact NCO
</t>
    </r>
    <r>
      <rPr>
        <i/>
        <sz val="11"/>
        <color theme="1"/>
        <rFont val="Calibri"/>
        <family val="2"/>
        <scheme val="minor"/>
      </rPr>
      <t>(évaluation DSAC)</t>
    </r>
  </si>
  <si>
    <r>
      <t xml:space="preserve">Impact NCC
</t>
    </r>
    <r>
      <rPr>
        <i/>
        <sz val="11"/>
        <color theme="1"/>
        <rFont val="Calibri"/>
        <family val="2"/>
        <scheme val="minor"/>
      </rPr>
      <t>(évaluation DSAC)</t>
    </r>
  </si>
  <si>
    <t>Opérations aéronef</t>
  </si>
  <si>
    <t>Planification et régulation des élèves / instructeurs</t>
  </si>
  <si>
    <t>Gestion des licences et qualifications des instructeurs</t>
  </si>
  <si>
    <t>Planification des aéronefs (potentiel disponible, items MEL)</t>
  </si>
  <si>
    <t>Remplir les carnets de vol des élèves / instructeurs</t>
  </si>
  <si>
    <t>Elaboration des Plans de vol</t>
  </si>
  <si>
    <t>Prise d'information Météo / NOTAM / SUP AIP / …</t>
  </si>
  <si>
    <t>Gestion de la documentation opérationelle (QRH, LME...)</t>
  </si>
  <si>
    <t>Gestion des Cartes d'aérodrome (VAC, IAC, …) et de navigation aéronautique (500 000ème, ...)</t>
  </si>
  <si>
    <t>Etablir le devis de masse et centrage et calculer les performances aéronef</t>
  </si>
  <si>
    <t>Gestion du Carnet de route ou CRM (Compte rendu matériel)</t>
  </si>
  <si>
    <t>Spécifique ATO</t>
  </si>
  <si>
    <t>Gestion de la documentation ATO</t>
  </si>
  <si>
    <t>Gestion des livrets de progression</t>
  </si>
  <si>
    <t xml:space="preserve">Règles opérationnelles sélectionnées :  </t>
  </si>
  <si>
    <t>Règles NCO</t>
  </si>
  <si>
    <t>Numerisé</t>
  </si>
  <si>
    <t>Non numérisé</t>
  </si>
  <si>
    <r>
      <t xml:space="preserve">Impact NCO
</t>
    </r>
    <r>
      <rPr>
        <i/>
        <sz val="11"/>
        <color theme="1"/>
        <rFont val="Calibri"/>
        <family val="2"/>
        <scheme val="minor"/>
      </rPr>
      <t>(à masquer)</t>
    </r>
  </si>
  <si>
    <r>
      <t xml:space="preserve">Impact NCC
</t>
    </r>
    <r>
      <rPr>
        <i/>
        <sz val="11"/>
        <color theme="1"/>
        <rFont val="Calibri"/>
        <family val="2"/>
        <scheme val="minor"/>
      </rPr>
      <t>(à masquer)</t>
    </r>
  </si>
  <si>
    <t>Exploitation des FSTD</t>
  </si>
  <si>
    <t>Réalisations des Daily Check</t>
  </si>
  <si>
    <t>Traitement des CRM</t>
  </si>
  <si>
    <t>Planification / réalisation des maintenances programmées</t>
  </si>
  <si>
    <t>Réalisation des fly-out</t>
  </si>
  <si>
    <t>Réalisation des QTG</t>
  </si>
  <si>
    <t>Communication entre simulateur et support technique</t>
  </si>
  <si>
    <t>Surveillance du maintien de la conformité du moyen</t>
  </si>
  <si>
    <t>Traitement des AD/SB simulatoriste et avion</t>
  </si>
  <si>
    <t>Conservation de la documentation simulateur</t>
  </si>
  <si>
    <t>Suivi des sessions de simulation</t>
  </si>
  <si>
    <t>Suivi des formations des personnels</t>
  </si>
  <si>
    <t>liste</t>
  </si>
  <si>
    <t>Wifi (réseau commun PNT-Cabine)</t>
  </si>
  <si>
    <t>oui</t>
  </si>
  <si>
    <t>Wifi (réseau séparé cabine uniquement)</t>
  </si>
  <si>
    <t>non</t>
  </si>
  <si>
    <t>Wifi (réseau séparé PNT uniquement)</t>
  </si>
  <si>
    <t>Exploitant (cocher la case correspondante pour chaque item)</t>
  </si>
  <si>
    <t>Sélectionner oui / non</t>
  </si>
  <si>
    <t>Description de la valeur métier</t>
  </si>
  <si>
    <t>EFB</t>
  </si>
  <si>
    <t>Papiers</t>
  </si>
  <si>
    <t>Evènements redoutés méthode numérique</t>
  </si>
  <si>
    <t>Impact</t>
  </si>
  <si>
    <t>Bien support Informatique</t>
  </si>
  <si>
    <t>Bien support EFB</t>
  </si>
  <si>
    <t>Bien support Papier</t>
  </si>
  <si>
    <t>Valeur métier sous-traitée</t>
  </si>
  <si>
    <t>Poids Valeur métier</t>
  </si>
  <si>
    <t>Opérations aériennes</t>
  </si>
  <si>
    <t>Planification, 
Régulation des vols
Planification
Régulation des équipages
Bureau d'étude
Préparation des vols</t>
  </si>
  <si>
    <t>Planification des vols (logiciel, google agenda …)</t>
  </si>
  <si>
    <t xml:space="preserve">Planification des vols </t>
  </si>
  <si>
    <t>Altération du planning des vols 
Annulations, retards de planning:  Impact sur les opérations &amp; financier</t>
  </si>
  <si>
    <t>Planification et régulation des équipages (logiciel, google agenda …)</t>
  </si>
  <si>
    <t>Planification et régulation des équipages</t>
  </si>
  <si>
    <t>Altération du planning PN (PN planifié sur son repos par exemple)</t>
  </si>
  <si>
    <t>Formation des équipages (licences, formation ops, expérience récente), task specialist, personnel sol : ex cyberjet … excel</t>
  </si>
  <si>
    <t>Formation des équipages (licences, formation ops, expérience récente): ex cyberjet … excel</t>
  </si>
  <si>
    <t>Formation des équipages (licences, formation ops, expérience récente)</t>
  </si>
  <si>
    <t>Altération des données de formations du personnel: Programmation d'un PN non formé ou avec expérience recente insuffisante</t>
  </si>
  <si>
    <t>A évaluer</t>
  </si>
  <si>
    <t>Remplir les carnets de vol des équipages (ex Application web Flylog)</t>
  </si>
  <si>
    <t>Remplir les carnets de vol des équipages</t>
  </si>
  <si>
    <t>Altération du carnet de vol PN</t>
  </si>
  <si>
    <t>Plan de vol</t>
  </si>
  <si>
    <t>Plan de vol (ex: Rocketroute)</t>
  </si>
  <si>
    <t>NIL</t>
  </si>
  <si>
    <t>Accident grave, intrusion dans une zone de survol interdite</t>
  </si>
  <si>
    <t>Météo (Aéroweb, logiciel…)</t>
  </si>
  <si>
    <t>Altération du système pour vérifier la météo</t>
  </si>
  <si>
    <t>NOTAM (Sofia Briefing, Logiciel …)</t>
  </si>
  <si>
    <t>Altération du système pour vérifier les NOTAM</t>
  </si>
  <si>
    <t>Reporting sécurité (mail, logiciel…)</t>
  </si>
  <si>
    <t>Reporting sécurité</t>
  </si>
  <si>
    <t>Altération et/perte des reporting sécurité: Impact sur la sécurité par la perte et/ou l'indisponibilité des reporting sécurité</t>
  </si>
  <si>
    <t>Altération et/perte du système de gestion des risques</t>
  </si>
  <si>
    <t>Documentation (manex)</t>
  </si>
  <si>
    <t>Altération et/ ou indisponibilité de la documentation</t>
  </si>
  <si>
    <t>Cartes de navigation</t>
  </si>
  <si>
    <t xml:space="preserve">Cartes de navigation </t>
  </si>
  <si>
    <t>Altération des cartes de navigation</t>
  </si>
  <si>
    <t>Cartes d'aérodrome</t>
  </si>
  <si>
    <t>Altération des cartes aérodromes</t>
  </si>
  <si>
    <t xml:space="preserve"> W&amp;B</t>
  </si>
  <si>
    <t xml:space="preserve">Altération de la loadsheet </t>
  </si>
  <si>
    <t>Performances aéronef</t>
  </si>
  <si>
    <t>Altération du système de calcul des performances</t>
  </si>
  <si>
    <t>CRM, TLB</t>
  </si>
  <si>
    <t>Altération des CRM</t>
  </si>
  <si>
    <t>….</t>
  </si>
  <si>
    <t>…</t>
  </si>
  <si>
    <t xml:space="preserve">NOTOC? </t>
  </si>
  <si>
    <t>Veille réglementaire</t>
  </si>
  <si>
    <t>Missions SPO: spécificités</t>
  </si>
  <si>
    <t>L'idée ici est de lister dans ordinateur (si équipement numérique propre à l'opération SPO; autres que celles listées plus haut). L'objectif est d'évaluer le poids de l'opérations SPO dans le risque cyber. Certaines opérations n'ont pas plus d'impact qu'un vol hors SPO car on ne retrouvera pas l'utilisation d'un bien support additionnel numérique. 
Sous chaque missions SPO, j'ai listé certaines des tâches spécifiques décrites par Maelys pour montrer le raisonnement. Je pense qu'il serait intéressant d'avoir ces détails de tâches spécifiques pour chaque mission, et de valider si les tâches décrites par Maelys sont correctes (voir SOPs manex SPO). J'ai également corrigé la liste des missions SPO (selon AIROPS)</t>
  </si>
  <si>
    <r>
      <rPr>
        <sz val="11"/>
        <color rgb="FF000000"/>
        <rFont val="Calibri"/>
        <family val="2"/>
        <scheme val="minor"/>
      </rPr>
      <t xml:space="preserve">Transporter une charge sous élingue
</t>
    </r>
    <r>
      <rPr>
        <i/>
        <sz val="11"/>
        <color rgb="FF757171"/>
        <rFont val="Calibri"/>
        <family val="2"/>
        <scheme val="minor"/>
      </rPr>
      <t>- Matérialiser le site d'intervention
- Communiquer avec l'équipe au sol
- Voir la charge
- Peser la charge</t>
    </r>
  </si>
  <si>
    <t xml:space="preserve">VHF
Aucun support supplémentaire n'est nécessaire que ceux listés dans les sections générales. </t>
  </si>
  <si>
    <t>A vue (bulle, rétroviseur)
Peseur analogique</t>
  </si>
  <si>
    <t>….... Si utilisation spécifique d'un bien support numérique, mettre les événements redoutés associés, ainsi que l'impact</t>
  </si>
  <si>
    <t>…....</t>
  </si>
  <si>
    <r>
      <rPr>
        <sz val="11"/>
        <color rgb="FF000000"/>
        <rFont val="Calibri"/>
        <family val="2"/>
        <scheme val="minor"/>
      </rPr>
      <t xml:space="preserve">Remorquage de planeurs
</t>
    </r>
    <r>
      <rPr>
        <i/>
        <sz val="11"/>
        <color rgb="FF757171"/>
        <rFont val="Calibri"/>
        <family val="2"/>
        <scheme val="minor"/>
      </rPr>
      <t>- S'assurer de la compatibilité des performances
- Suivre l'état du dispositif d'attache et de largage du câble
- Voir l'autre aéronef
- Signaler le largage ou toute anomalie</t>
    </r>
  </si>
  <si>
    <t xml:space="preserve">Documentation de performances
VHF
Aucun support supplémentaire n'est nécessaire que ceux listés dans les sections générales. </t>
  </si>
  <si>
    <t>Signaux à vue, rétroviseur</t>
  </si>
  <si>
    <t>Transport de charge externe: humain</t>
  </si>
  <si>
    <r>
      <rPr>
        <sz val="11"/>
        <color rgb="FF000000"/>
        <rFont val="Calibri"/>
        <family val="2"/>
      </rPr>
      <t xml:space="preserve">Surveiller un site industriel basse hauteur (pipeline…)
</t>
    </r>
    <r>
      <rPr>
        <i/>
        <sz val="11"/>
        <color rgb="FF757171"/>
        <rFont val="Calibri"/>
        <family val="2"/>
      </rPr>
      <t>- Déposer la dérogation de survol basse hauteur
- Eviter les obstacles (câbles, mâts, éoliennes, slacklines...)
- Communication pilote-spécialiste de tâche
- Suivre la présence et validité des équipements pilote et moyens de secours (eau, sucre, urinoir, gilets, canot, balise de détresse)</t>
    </r>
  </si>
  <si>
    <t xml:space="preserve">Boîte mail
Intercom
Aucun support supplémentaire n'est nécessaire que ceux listés dans les sections générales. </t>
  </si>
  <si>
    <t xml:space="preserve">Application interne pour le dépot des dérogations de survol
Application de cartographie collaborative interne en temps réel
Aucun support supplémentaire n'est nécessaire que ceux listés dans les sections générales. </t>
  </si>
  <si>
    <t>Evitement des obstacles à vue</t>
  </si>
  <si>
    <r>
      <rPr>
        <sz val="11"/>
        <color rgb="FF000000"/>
        <rFont val="Calibri"/>
        <family val="2"/>
        <scheme val="minor"/>
      </rPr>
      <t xml:space="preserve">Réaliser des prises de vue photographiques
</t>
    </r>
    <r>
      <rPr>
        <i/>
        <sz val="11"/>
        <color rgb="FF757171"/>
        <rFont val="Calibri"/>
        <family val="2"/>
        <scheme val="minor"/>
      </rPr>
      <t>Similaire à la prise de mesures et/ou à la surveillance de sites industriels</t>
    </r>
  </si>
  <si>
    <t>Aucun support supplémentaire n'est nécessaire que ceux listés dans les sections générales.</t>
  </si>
  <si>
    <t>Vols pour des travaux de construction, comprenant le cordage des lignes électriques, câbles (remontées mécaniques), l'élaguage</t>
  </si>
  <si>
    <r>
      <rPr>
        <sz val="11"/>
        <color rgb="FF000000"/>
        <rFont val="Calibri"/>
        <family val="2"/>
      </rPr>
      <t xml:space="preserve">Prise de mesures, études topographiques, mesure du niveau de pollution
</t>
    </r>
    <r>
      <rPr>
        <i/>
        <sz val="11"/>
        <color rgb="FF757171"/>
        <rFont val="Calibri"/>
        <family val="2"/>
      </rPr>
      <t>- Etablir le cahier des charges de la mission
- Coordonner la mission avec l'ATC (numéro de mission)
- Suivre un axe de prise de vue
- S'assurer de l'absence de nuages
- Capturer les images
- Stocker les images
- Traiter les images
- Créer un livrable
- Transmettre le livrable au commanditaire de la mission</t>
    </r>
  </si>
  <si>
    <r>
      <rPr>
        <sz val="11"/>
        <color rgb="FF000000"/>
        <rFont val="Calibri"/>
        <family val="2"/>
        <scheme val="minor"/>
      </rPr>
      <t xml:space="preserve">Email
Téléphone
GPS
</t>
    </r>
    <r>
      <rPr>
        <sz val="11"/>
        <color rgb="FFFF0000"/>
        <rFont val="Calibri"/>
        <family val="2"/>
        <scheme val="minor"/>
      </rPr>
      <t xml:space="preserve">Webcams en ligne
Cameras client ou opérateur
Serveur
Logiciel de traitement d'image, Google Earth, ...
</t>
    </r>
    <r>
      <rPr>
        <sz val="11"/>
        <color rgb="FF000000"/>
        <rFont val="Calibri"/>
        <family val="2"/>
        <scheme val="minor"/>
      </rPr>
      <t xml:space="preserve">
Les supports supplémentaires n'entrainent pas d'impact sur la sécurité des vols. </t>
    </r>
  </si>
  <si>
    <t xml:space="preserve">Axe GPS pour la prise de vue
Application Windy
Aucun support supplémentaire n'est nécessaire que ceux listés dans les sections générales. </t>
  </si>
  <si>
    <r>
      <rPr>
        <sz val="11"/>
        <color rgb="FF000000"/>
        <rFont val="Calibri"/>
        <family val="2"/>
        <scheme val="minor"/>
      </rPr>
      <t xml:space="preserve">Télévision, média, film
</t>
    </r>
    <r>
      <rPr>
        <i/>
        <sz val="11"/>
        <color rgb="FF757171"/>
        <rFont val="Calibri"/>
        <family val="2"/>
        <scheme val="minor"/>
      </rPr>
      <t>- Suivre les motos des journalistes
- Capturer les images</t>
    </r>
  </si>
  <si>
    <t xml:space="preserve">Caméras client ou opérateur interne
Les supports supplémentaires n'entrainent pas d'impact sur la sécurité des vols. </t>
  </si>
  <si>
    <t xml:space="preserve">Plots motos GPS pour les suivre sur EFB
Aucun support supplémentaire n'est nécessaire que ceux listés dans les sections générales. </t>
  </si>
  <si>
    <r>
      <rPr>
        <sz val="11"/>
        <color rgb="FF000000"/>
        <rFont val="Calibri"/>
        <family val="2"/>
      </rPr>
      <t xml:space="preserve">Vols pour événements spéciaux (démonstrations,  compétitions)
</t>
    </r>
    <r>
      <rPr>
        <i/>
        <sz val="11"/>
        <color rgb="FF757171"/>
        <rFont val="Calibri"/>
        <family val="2"/>
      </rPr>
      <t xml:space="preserve">Démonstation / compétition de voltige :
- </t>
    </r>
    <r>
      <rPr>
        <i/>
        <sz val="11"/>
        <color rgb="FFFF0000"/>
        <rFont val="Calibri"/>
        <family val="2"/>
      </rPr>
      <t xml:space="preserve">Créer un espace aérien protégé (mail auprès de la DSAC, retour de la DSAC avec draft du NOTAM pour confirmation, téléphone ensuite la veille) -
Ensuite la DSAC va émettre un NOTAM avec la ZRT)
</t>
    </r>
    <r>
      <rPr>
        <i/>
        <sz val="11"/>
        <color rgb="FF757171"/>
        <rFont val="Calibri"/>
        <family val="2"/>
      </rPr>
      <t>- Coordonner l'activité avec l'ATC
- Matérialiser la zone public
- Identifier les axes de présentation, point central, box, plancher
- Apprendre et/ou répéter le programme
- Communiquer avec le directeur des vols, l'entraîneur
- Communiquer entre aéronefs pour un vol à plusieurs
- Respecter le timing
- Déclencher un dispositif pyrotechnique ou fumigène
- Suivre le niveau, l'état du dispositif pyrotechnique ou fumigène
Rallye / pilotage de précision :
- Identifier les points tournants
Atterrissage de précision :
- Matérialiser la cible de poser
- Mesurer la distance du toucher par rapport aux cibles</t>
    </r>
  </si>
  <si>
    <r>
      <rPr>
        <sz val="11"/>
        <color rgb="FF000000"/>
        <rFont val="Calibri"/>
        <family val="2"/>
        <scheme val="minor"/>
      </rPr>
      <t xml:space="preserve">Téléphone
VHF
Google Earth
Station météo (QFE pour le plancher)
</t>
    </r>
    <r>
      <rPr>
        <sz val="11"/>
        <color rgb="FFFF0000"/>
        <rFont val="Calibri"/>
        <family val="2"/>
        <scheme val="minor"/>
      </rPr>
      <t xml:space="preserve">Création du NOTAM: s'assurer de la bonne mise en oeuvre de la ZRT, avec informations NOTAM au téléphone. Si ok, pas de problème cyber supplémentaire. </t>
    </r>
  </si>
  <si>
    <t>Pilot book
Programme papier
Repères visuels
Signaux visuels entre équipages
Carte Michelin
Montre</t>
  </si>
  <si>
    <r>
      <rPr>
        <sz val="11"/>
        <color rgb="FF000000"/>
        <rFont val="Calibri"/>
        <family val="2"/>
        <scheme val="minor"/>
      </rPr>
      <t xml:space="preserve">Voltige
</t>
    </r>
    <r>
      <rPr>
        <i/>
        <sz val="11"/>
        <color rgb="FF757171"/>
        <rFont val="Calibri"/>
        <family val="2"/>
        <scheme val="minor"/>
      </rPr>
      <t xml:space="preserve">- S'assurer du bon état de santé du client
- Présenter le dispositif d'éjection
- Suivre l'état du dispositif d'éjection
- Suivre l'état de ses parachutes
- Suivre l'état du dispositif d'attaches (harnais, sangles…)
- Donner des équipements de prévention (sac vomitoire…)
- Prévenir le pilote en cas de problème médical en vol
- Ecourter le vol en cas de problème médical en vol </t>
    </r>
  </si>
  <si>
    <t xml:space="preserve">Boîte mail
Radio VHF
Suivi des pièces et équipements (MIS, excel)
Documentation
Aucun support supplémentaire n'est nécessaire que ceux listés dans les sections générales. </t>
  </si>
  <si>
    <t xml:space="preserve">Gardiennage et surveillance de troupeaux, sauvetage d'animaux, vols à usage vétérinaire
</t>
  </si>
  <si>
    <t>Opérations funéraires maritimes</t>
  </si>
  <si>
    <r>
      <rPr>
        <sz val="11"/>
        <color rgb="FF000000"/>
        <rFont val="Calibri"/>
        <family val="2"/>
      </rPr>
      <t xml:space="preserve">Vols scientifiques
Ex : surveillance maritime grand large
</t>
    </r>
    <r>
      <rPr>
        <i/>
        <sz val="11"/>
        <color rgb="FF808080"/>
        <rFont val="Calibri"/>
        <family val="2"/>
      </rPr>
      <t>- S'assurer de la vitesse du vent
- Délimiter la zone de travail
- Compter les animaux
- Repérer les obstacles (navires, éoliennes offshore)
- Suivre la présence et validité des équipements pilote et moyens de secours (eau, sucre, couche, gilets, canot, combinaison, balise de détresse)</t>
    </r>
  </si>
  <si>
    <t xml:space="preserve">Site web pour le vent en surface maritime
GPS pour délimiter zone de travail
Aucun support supplémentaire n'est nécessaire que ceux listés dans les sections générales. </t>
  </si>
  <si>
    <t xml:space="preserve">Application de comptage
Aucun support supplémentaire n'est nécessaire que ceux listés dans les sections générales. </t>
  </si>
  <si>
    <r>
      <rPr>
        <sz val="11"/>
        <color rgb="FF000000"/>
        <rFont val="Calibri"/>
        <family val="2"/>
        <scheme val="minor"/>
      </rPr>
      <t xml:space="preserve">Vols à sensation (ex: vols 0G)
</t>
    </r>
    <r>
      <rPr>
        <i/>
        <sz val="11"/>
        <color rgb="FF757171"/>
        <rFont val="Calibri"/>
        <family val="2"/>
        <scheme val="minor"/>
      </rPr>
      <t xml:space="preserve">- S'assurer du bon état de santé du client
- Présenter le dispositif d'éjection
- Suivre l'état du dispositif d'éjection
- Suivre l'état de ses parachutes
- Suivre l'état du dispositif d'attaches (harnais, sangles…)
- Donner des équipements de prévention (sac vomitoire…)
- Prévenir le pilote en cas de problème médical en vol
- Ecourter le vol en cas de problème médical en vol </t>
    </r>
  </si>
  <si>
    <r>
      <rPr>
        <sz val="11"/>
        <color rgb="FF000000"/>
        <rFont val="Calibri"/>
        <family val="2"/>
        <scheme val="minor"/>
      </rPr>
      <t xml:space="preserve">Intervenir pour secourir une personne blessée ou malade (SMUH)
</t>
    </r>
    <r>
      <rPr>
        <i/>
        <sz val="11"/>
        <color rgb="FF757171"/>
        <rFont val="Calibri"/>
        <family val="2"/>
        <scheme val="minor"/>
      </rPr>
      <t>- Matérialiser le site d'intervention
- Reconnaître la zone de posé
- Eviter les obstacles (câbles, mâts, éoliennes, slacklines...)
- Eviter les objets vulnérables au souffle (bâche, tôles...)
- Communiquer avec les opérations, la régulation
- Communiquer avec les secours au sol (SDIS...)
- Obtenir des informations médicales sur le patient
- Communiquer avec l'équipe médicale à bord
- Utiliser des équipements médicaux à bord</t>
    </r>
  </si>
  <si>
    <t xml:space="preserve">GPS
Geoportail, Google Maps
Radio portative
Aucun support supplémentaire n'est nécessaire que ceux listés dans les sections générales. </t>
  </si>
  <si>
    <t xml:space="preserve">Tablette médicale reliée aux hôpitaux
Aucun support supplémentaire n'est nécessaire que ceux listés dans les sections générales. </t>
  </si>
  <si>
    <t>Reconnaissance visuelle du site</t>
  </si>
  <si>
    <r>
      <rPr>
        <sz val="11"/>
        <color rgb="FF000000"/>
        <rFont val="Calibri"/>
        <family val="2"/>
      </rPr>
      <t xml:space="preserve">Largage de parachutistes
</t>
    </r>
    <r>
      <rPr>
        <i/>
        <sz val="10"/>
        <color rgb="FF757171"/>
        <rFont val="Calibri"/>
        <family val="2"/>
      </rPr>
      <t>- Suivre l'état des parachutes
- Faire un point météo précis pour le plafond de largage (ex : CAVOK = 5000ft mais on a besoin du vrai plafond)
- Calculer la masse et le centrage 
- Suivre l'état de ses parachutes
- Etudier le vent pour choisir la zone de largage par rapport à la DZ
- Matérialiser la zone de largage
- Définir un top horaire de largag</t>
    </r>
    <r>
      <rPr>
        <sz val="10"/>
        <color rgb="FF757171"/>
        <rFont val="Calibri"/>
        <family val="2"/>
      </rPr>
      <t>e
- Préparer la cabine (banquettes, double-commande, porte, zones de chargement interdites...)
- Coordonner avec l'ATC
- Compléter une fiche rotation (nb. para et voiles, niveau de largage)
- Communiquer avec le chef largueur
- Déterminer le vent en vol en temps réel
- Déposer un REX</t>
    </r>
  </si>
  <si>
    <t xml:space="preserve">Boîte mail
Documentation
W&amp;B
Suivi des pièces et équipements (MIS, excel)
Météo (Aéroweb, logiciel…)
Cartes d'aérodrome
Aucun support supplémentaire n'est nécessaire que ceux listés dans les sections générales. </t>
  </si>
  <si>
    <t>Atterrissage parachutiste hors DZ
Saut avec un parachute défectueux
Passage IMC des parachutistes et/ou de l'aéronef</t>
  </si>
  <si>
    <t>Calibration d'équipements</t>
  </si>
  <si>
    <t>Equipements industriels et/ou de bord, caméras, capteurs de mesure et analyse
A détailler pour analyse</t>
  </si>
  <si>
    <r>
      <t xml:space="preserve">Larguer des dispositifs de déclenchement d'avalanche
</t>
    </r>
    <r>
      <rPr>
        <i/>
        <sz val="10"/>
        <color theme="0" tint="-0.499984740745262"/>
        <rFont val="Calibri (Corps)"/>
      </rPr>
      <t>- Matérialiser la zone de largage</t>
    </r>
  </si>
  <si>
    <t xml:space="preserve">GPS 
Aucun support supplémentaire n'est nécessaire que ceux listés dans les sections générales. 
</t>
  </si>
  <si>
    <t>Ensemencement des nuages</t>
  </si>
  <si>
    <t>Entretenir un site offshore</t>
  </si>
  <si>
    <r>
      <rPr>
        <sz val="11"/>
        <color rgb="FF000000"/>
        <rFont val="Calibri"/>
        <family val="2"/>
        <scheme val="minor"/>
      </rPr>
      <t xml:space="preserve">Vols liés à l'agriculture
</t>
    </r>
    <r>
      <rPr>
        <i/>
        <sz val="11"/>
        <color rgb="FF808080"/>
        <rFont val="Calibri"/>
        <family val="2"/>
        <scheme val="minor"/>
      </rPr>
      <t>- Repérer la zone d'épandage / les obstacles/  les aires de recueil
- Demander une dérogation de survol basse hauteur</t>
    </r>
  </si>
  <si>
    <t>Autres opérations SPO</t>
  </si>
  <si>
    <t>Voir directement avec les opérateurs au cas par cas</t>
  </si>
  <si>
    <r>
      <t xml:space="preserve">Tracter une banderole publicitaire
</t>
    </r>
    <r>
      <rPr>
        <i/>
        <sz val="11"/>
        <color theme="5"/>
        <rFont val="Calibri (Corps)"/>
      </rPr>
      <t>C'est interdit en France, mais pas en Europe je crois, à voir si on laisse</t>
    </r>
  </si>
  <si>
    <t>Gestion du Maintien de la Navigabilité</t>
  </si>
  <si>
    <t>- Etablir des programmes d'entretien d'aéronefs
- Commander ou de coordonner les travaux de modification, de réparation ou d'entretien nécessaires. 
- Réalisation des examens techniques périodiques des aéronefs (s'ils disposent des privilèges à cette fin)
- Gestion des dossiers techniques des appareils. 
***Ils peuvent faire partie de l’organigramme d’un transporteur aérien ou alors exercer leur activité de manière indépendante.</t>
  </si>
  <si>
    <t>Suivi des pièces et équipements (MIS, excel)</t>
  </si>
  <si>
    <t>Suivi des pièces et équipements</t>
  </si>
  <si>
    <t>Documentation (PE, doc contructeur, formations...)</t>
  </si>
  <si>
    <t xml:space="preserve">Documentation </t>
  </si>
  <si>
    <t xml:space="preserve">Suivi de la formation </t>
  </si>
  <si>
    <t>Maintenance</t>
  </si>
  <si>
    <t>Entretenir en toute sécurité tout aéronef et/ou élément d'aéronef pour lequel il est agréé et aux lieux précisés sur le certificat d'agrément.</t>
  </si>
  <si>
    <t>Suivi des travaux (MIS, Excel …)</t>
  </si>
  <si>
    <t xml:space="preserve">Suivi des travaux </t>
  </si>
  <si>
    <t>Suivi de la formation (MIS, Excel …)</t>
  </si>
  <si>
    <t>Documentation (MOE, doc contructeur, formations...)</t>
  </si>
  <si>
    <t xml:space="preserve">? </t>
  </si>
  <si>
    <t>Vendre des prestations SPO / Billets CAT</t>
  </si>
  <si>
    <t>Réservation de prestations (site web, logiciel spécifique …)</t>
  </si>
  <si>
    <t xml:space="preserve">Réservation de prestations </t>
  </si>
  <si>
    <t>Données clients et vérification de l'identité</t>
  </si>
  <si>
    <t xml:space="preserve">Paiement des prestations </t>
  </si>
  <si>
    <t>Etablir un devis / emettre une facture</t>
  </si>
  <si>
    <t>Comptabilité</t>
  </si>
  <si>
    <t>Contrôle d'accès</t>
  </si>
  <si>
    <t>Le contrôle d'accès désigne les différentes solutions techniques et humaines qui permettent de sécuriser et gérer les accès physiques à un bâtiment ou un site, ou les accès logiques à un système d'information.
RH/ Services généraux</t>
  </si>
  <si>
    <t>Système de contrôle d'accès physique (pas vraiment ordi, mais c'est plus simpe de mettre ici): Lecture de plaque, badge, biométrique, vidéo surveillance, alarme</t>
  </si>
  <si>
    <t>Système de contrôle d'accès physique: clé</t>
  </si>
  <si>
    <t>Système de contrôle d'accès logique, moyens d'authentifications: droits d'accès, rôles, MFA, revues de droits, mp, biométrie, authentification unique …</t>
  </si>
  <si>
    <t>Gestion / Traitement de l'information</t>
  </si>
  <si>
    <t>- Systèmes et procédures de traitement et de stockage des données relatives à la vérification des antécédents et aux droits d'accès
- Systèmes et procédures de traitement et de stockage des données relatives aux acteurs de la chaine d’approvisionnement
- Systèmes et procédures de traitement et stockage des documents confidentiels</t>
  </si>
  <si>
    <t>Infrastructure: bâtiments, locaux techniques, réseau interne, opérateur</t>
  </si>
  <si>
    <t>Pages Web: site internet, réseaux sociaux</t>
  </si>
  <si>
    <t>Partie applicative: Interne ou ext (généralement chaque entité gère sa documentation) ou hébergée en interne pour la sensibilité de l'information</t>
  </si>
  <si>
    <t>Moyens d'accès: Web, télétravail</t>
  </si>
  <si>
    <t>Moyens d'accès: smartphone, EFB</t>
  </si>
  <si>
    <t>Boite mail sur serveur interne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</si>
</sst>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55">
    <font>
      <sz val="11"/>
      <color theme="1"/>
      <name val="Calibri"/>
      <family val="2"/>
      <scheme val="minor"/>
    </font>
    <font>
      <sz val="12"/>
      <color theme="1"/>
      <name val="Calibri"/>
      <family val="2"/>
      <scheme val="minor"/>
    </font>
    <font>
      <sz val="11"/>
      <color theme="1"/>
      <name val="Calibri"/>
      <family val="2"/>
      <scheme val="minor"/>
    </font>
    <font>
      <b/>
      <sz val="12"/>
      <color theme="0"/>
      <name val="Calibri"/>
      <family val="2"/>
      <scheme val="minor"/>
    </font>
    <font>
      <b/>
      <sz val="12"/>
      <color theme="1"/>
      <name val="Calibri"/>
      <family val="2"/>
      <scheme val="minor"/>
    </font>
    <font>
      <b/>
      <sz val="11"/>
      <color theme="1"/>
      <name val="Calibri"/>
      <family val="2"/>
      <scheme val="minor"/>
    </font>
    <font>
      <b/>
      <i/>
      <sz val="11"/>
      <color theme="1"/>
      <name val="Calibri"/>
      <family val="2"/>
      <scheme val="minor"/>
    </font>
    <font>
      <b/>
      <sz val="11"/>
      <color theme="0"/>
      <name val="Calibri"/>
      <family val="2"/>
      <scheme val="minor"/>
    </font>
    <font>
      <i/>
      <sz val="11"/>
      <color theme="5"/>
      <name val="Calibri"/>
      <family val="2"/>
      <scheme val="minor"/>
    </font>
    <font>
      <i/>
      <sz val="11"/>
      <color theme="5"/>
      <name val="Calibri (Corps)"/>
    </font>
    <font>
      <i/>
      <sz val="10"/>
      <color theme="0" tint="-0.499984740745262"/>
      <name val="Calibri (Corps)"/>
    </font>
    <font>
      <sz val="10"/>
      <color rgb="FF000000"/>
      <name val="Tahoma"/>
      <family val="2"/>
    </font>
    <font>
      <b/>
      <sz val="10"/>
      <color rgb="FF000000"/>
      <name val="Tahoma"/>
      <family val="2"/>
    </font>
    <font>
      <i/>
      <sz val="12"/>
      <color theme="1"/>
      <name val="Calibri"/>
      <family val="2"/>
      <scheme val="minor"/>
    </font>
    <font>
      <b/>
      <sz val="12"/>
      <color theme="5"/>
      <name val="Calibri (Corps)"/>
    </font>
    <font>
      <sz val="11"/>
      <color theme="5"/>
      <name val="Calibri"/>
      <family val="2"/>
      <scheme val="minor"/>
    </font>
    <font>
      <sz val="11"/>
      <color rgb="FF000000"/>
      <name val="Calibri"/>
      <family val="2"/>
      <scheme val="minor"/>
    </font>
    <font>
      <i/>
      <sz val="11"/>
      <color rgb="FF757171"/>
      <name val="Calibri"/>
      <family val="2"/>
      <scheme val="minor"/>
    </font>
    <font>
      <sz val="11"/>
      <color rgb="FF000000"/>
      <name val="Calibri"/>
      <family val="2"/>
    </font>
    <font>
      <i/>
      <sz val="11"/>
      <color rgb="FF757171"/>
      <name val="Calibri"/>
      <family val="2"/>
    </font>
    <font>
      <sz val="11"/>
      <color theme="1"/>
      <name val="Calibri"/>
      <family val="2"/>
    </font>
    <font>
      <sz val="11"/>
      <color rgb="FF444444"/>
      <name val="Calibri"/>
      <family val="2"/>
      <charset val="1"/>
    </font>
    <font>
      <i/>
      <sz val="12"/>
      <color rgb="FF000000"/>
      <name val="Calibri"/>
      <family val="2"/>
      <scheme val="minor"/>
    </font>
    <font>
      <b/>
      <sz val="12"/>
      <color rgb="FF000000"/>
      <name val="Calibri"/>
      <family val="2"/>
      <scheme val="minor"/>
    </font>
    <font>
      <i/>
      <sz val="11"/>
      <color theme="1"/>
      <name val="Calibri"/>
      <family val="2"/>
      <scheme val="minor"/>
    </font>
    <font>
      <i/>
      <sz val="10"/>
      <color rgb="FF757171"/>
      <name val="Calibri"/>
      <family val="2"/>
    </font>
    <font>
      <sz val="10"/>
      <color rgb="FF757171"/>
      <name val="Calibri"/>
      <family val="2"/>
    </font>
    <font>
      <sz val="11"/>
      <color rgb="FFFF0000"/>
      <name val="Calibri"/>
      <family val="2"/>
      <scheme val="minor"/>
    </font>
    <font>
      <i/>
      <sz val="11"/>
      <color rgb="FFFF0000"/>
      <name val="Calibri"/>
      <family val="2"/>
    </font>
    <font>
      <i/>
      <sz val="11"/>
      <color rgb="FF808080"/>
      <name val="Calibri"/>
      <family val="2"/>
      <scheme val="minor"/>
    </font>
    <font>
      <i/>
      <sz val="11"/>
      <color rgb="FF808080"/>
      <name val="Calibri"/>
      <family val="2"/>
    </font>
    <font>
      <b/>
      <sz val="18"/>
      <color theme="1"/>
      <name val="Calibri"/>
      <family val="2"/>
      <scheme val="minor"/>
    </font>
    <font>
      <b/>
      <sz val="14"/>
      <color theme="1"/>
      <name val="Calibri"/>
      <family val="2"/>
      <scheme val="minor"/>
    </font>
    <font>
      <sz val="18"/>
      <color theme="1"/>
      <name val="Calibri"/>
      <family val="2"/>
      <scheme val="minor"/>
    </font>
    <font>
      <sz val="8"/>
      <name val="Calibri"/>
      <family val="2"/>
      <scheme val="minor"/>
    </font>
    <font>
      <sz val="10"/>
      <color rgb="FF000000"/>
      <name val="Calibri"/>
      <family val="2"/>
    </font>
    <font>
      <b/>
      <sz val="11"/>
      <color rgb="FF000000"/>
      <name val="Calibri"/>
      <family val="2"/>
      <scheme val="minor"/>
    </font>
    <font>
      <b/>
      <sz val="24"/>
      <color theme="1"/>
      <name val="Calibri"/>
      <family val="2"/>
      <scheme val="minor"/>
    </font>
    <font>
      <b/>
      <sz val="16"/>
      <color theme="0"/>
      <name val="Calibri"/>
      <family val="2"/>
      <scheme val="minor"/>
    </font>
    <font>
      <b/>
      <sz val="16"/>
      <color theme="1"/>
      <name val="Calibri"/>
      <family val="2"/>
      <scheme val="minor"/>
    </font>
    <font>
      <b/>
      <i/>
      <sz val="14"/>
      <color theme="1"/>
      <name val="Calibri (Corps)"/>
    </font>
    <font>
      <b/>
      <sz val="14"/>
      <color theme="1"/>
      <name val="Calibri (Corps)"/>
    </font>
    <font>
      <b/>
      <sz val="11"/>
      <color rgb="FFFF0000"/>
      <name val="Calibri"/>
      <family val="2"/>
      <scheme val="minor"/>
    </font>
    <font>
      <b/>
      <u/>
      <sz val="22"/>
      <color theme="5"/>
      <name val="Calibri"/>
      <family val="2"/>
      <scheme val="minor"/>
    </font>
    <font>
      <b/>
      <sz val="16"/>
      <color rgb="FF000000"/>
      <name val="Calibri"/>
      <family val="2"/>
    </font>
    <font>
      <b/>
      <sz val="11"/>
      <color rgb="FFFFFFFF"/>
      <name val="Calibri"/>
      <family val="2"/>
    </font>
    <font>
      <b/>
      <i/>
      <sz val="11"/>
      <color rgb="FF000000"/>
      <name val="Calibri"/>
      <family val="2"/>
    </font>
    <font>
      <b/>
      <sz val="16"/>
      <color rgb="FFFFFFFF"/>
      <name val="Calibri"/>
      <family val="2"/>
    </font>
    <font>
      <b/>
      <sz val="11"/>
      <color rgb="FF000000"/>
      <name val="Calibri"/>
      <family val="2"/>
    </font>
    <font>
      <i/>
      <sz val="11"/>
      <color rgb="FF000000"/>
      <name val="Calibri"/>
      <family val="2"/>
    </font>
    <font>
      <b/>
      <sz val="14"/>
      <color rgb="FF000000"/>
      <name val="Calibri (Corps)"/>
    </font>
    <font>
      <b/>
      <sz val="12"/>
      <color rgb="FFFFFFFF"/>
      <name val="Calibri"/>
      <family val="2"/>
    </font>
    <font>
      <b/>
      <sz val="14"/>
      <color rgb="FF000000"/>
      <name val="Calibri"/>
      <family val="2"/>
      <scheme val="minor"/>
    </font>
    <font>
      <b/>
      <sz val="12"/>
      <color rgb="FF000000"/>
      <name val="Calibri"/>
      <family val="2"/>
    </font>
    <font>
      <sz val="9"/>
      <color theme="5"/>
      <name val="Calibri"/>
      <family val="2"/>
      <scheme val="minor"/>
    </font>
  </fonts>
  <fills count="49">
    <fill>
      <patternFill patternType="none"/>
    </fill>
    <fill>
      <patternFill patternType="gray125"/>
    </fill>
    <fill>
      <patternFill patternType="solid">
        <fgColor theme="0" tint="-0.34998626667073579"/>
        <bgColor indexed="64"/>
      </patternFill>
    </fill>
    <fill>
      <patternFill patternType="solid">
        <fgColor theme="1"/>
        <bgColor indexed="64"/>
      </patternFill>
    </fill>
    <fill>
      <patternFill patternType="solid">
        <fgColor rgb="FFFF00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2" tint="-0.499984740745262"/>
        <bgColor indexed="64"/>
      </patternFill>
    </fill>
    <fill>
      <patternFill patternType="solid">
        <fgColor theme="9"/>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rgb="FFC00000"/>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FF00"/>
        <bgColor indexed="64"/>
      </patternFill>
    </fill>
    <fill>
      <patternFill patternType="solid">
        <fgColor theme="0" tint="-0.499984740745262"/>
        <bgColor indexed="64"/>
      </patternFill>
    </fill>
    <fill>
      <patternFill patternType="solid">
        <fgColor rgb="FF5B9BD5"/>
        <bgColor rgb="FF000000"/>
      </patternFill>
    </fill>
    <fill>
      <patternFill patternType="solid">
        <fgColor theme="0"/>
        <bgColor indexed="64"/>
      </patternFill>
    </fill>
    <fill>
      <patternFill patternType="solid">
        <fgColor theme="1" tint="0.499984740745262"/>
        <bgColor indexed="64"/>
      </patternFill>
    </fill>
    <fill>
      <patternFill patternType="lightUp">
        <fgColor auto="1"/>
      </patternFill>
    </fill>
    <fill>
      <patternFill patternType="solid">
        <fgColor rgb="FF70AD47"/>
        <bgColor rgb="FF000000"/>
      </patternFill>
    </fill>
    <fill>
      <patternFill patternType="solid">
        <fgColor rgb="FF808080"/>
        <bgColor rgb="FF000000"/>
      </patternFill>
    </fill>
    <fill>
      <patternFill patternType="solid">
        <fgColor rgb="FFA9D08E"/>
        <bgColor rgb="FF000000"/>
      </patternFill>
    </fill>
    <fill>
      <patternFill patternType="solid">
        <fgColor rgb="FF8EA9DB"/>
        <bgColor rgb="FF000000"/>
      </patternFill>
    </fill>
    <fill>
      <patternFill patternType="solid">
        <fgColor rgb="FFC65911"/>
        <bgColor rgb="FF000000"/>
      </patternFill>
    </fill>
    <fill>
      <patternFill patternType="solid">
        <fgColor rgb="FFD9D9D9"/>
        <bgColor rgb="FF000000"/>
      </patternFill>
    </fill>
    <fill>
      <patternFill patternType="solid">
        <fgColor rgb="FFE2EFDA"/>
        <bgColor rgb="FF000000"/>
      </patternFill>
    </fill>
    <fill>
      <patternFill patternType="solid">
        <fgColor rgb="FFFFFFFF"/>
        <bgColor rgb="FF000000"/>
      </patternFill>
    </fill>
    <fill>
      <patternFill patternType="solid">
        <fgColor rgb="FFFCE4D6"/>
        <bgColor rgb="FF000000"/>
      </patternFill>
    </fill>
    <fill>
      <patternFill patternType="solid">
        <fgColor rgb="FFED7D31"/>
        <bgColor rgb="FF000000"/>
      </patternFill>
    </fill>
    <fill>
      <patternFill patternType="solid">
        <fgColor rgb="FFA6A6A6"/>
        <bgColor rgb="FF000000"/>
      </patternFill>
    </fill>
    <fill>
      <patternFill patternType="solid">
        <fgColor rgb="FFED7D31"/>
        <bgColor indexed="64"/>
      </patternFill>
    </fill>
    <fill>
      <patternFill patternType="solid">
        <fgColor rgb="FF70AD47"/>
        <bgColor indexed="64"/>
      </patternFill>
    </fill>
    <fill>
      <patternFill patternType="solid">
        <fgColor rgb="FFFFC000"/>
        <bgColor indexed="64"/>
      </patternFill>
    </fill>
    <fill>
      <patternFill patternType="solid">
        <fgColor rgb="FF808080"/>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thick">
        <color rgb="FFFF0000"/>
      </bottom>
      <diagonal/>
    </border>
    <border>
      <left/>
      <right style="medium">
        <color indexed="64"/>
      </right>
      <top style="medium">
        <color indexed="64"/>
      </top>
      <bottom/>
      <diagonal/>
    </border>
    <border>
      <left style="thin">
        <color indexed="64"/>
      </left>
      <right/>
      <top style="medium">
        <color theme="1"/>
      </top>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style="thick">
        <color rgb="FFFF0000"/>
      </left>
      <right style="thin">
        <color indexed="64"/>
      </right>
      <top style="thin">
        <color indexed="64"/>
      </top>
      <bottom/>
      <diagonal/>
    </border>
    <border>
      <left style="thin">
        <color indexed="64"/>
      </left>
      <right style="thick">
        <color rgb="FFFF0000"/>
      </right>
      <top style="thin">
        <color indexed="64"/>
      </top>
      <bottom/>
      <diagonal/>
    </border>
    <border>
      <left style="thick">
        <color rgb="FFFF0000"/>
      </left>
      <right style="thin">
        <color indexed="64"/>
      </right>
      <top/>
      <bottom style="thin">
        <color indexed="64"/>
      </bottom>
      <diagonal/>
    </border>
    <border>
      <left style="thin">
        <color indexed="64"/>
      </left>
      <right style="thick">
        <color rgb="FFFF0000"/>
      </right>
      <top/>
      <bottom style="thin">
        <color indexed="64"/>
      </bottom>
      <diagonal/>
    </border>
    <border>
      <left style="thick">
        <color rgb="FFFF0000"/>
      </left>
      <right style="thin">
        <color indexed="64"/>
      </right>
      <top/>
      <bottom/>
      <diagonal/>
    </border>
    <border>
      <left style="thin">
        <color indexed="64"/>
      </left>
      <right style="thick">
        <color rgb="FFFF0000"/>
      </right>
      <top/>
      <bottom/>
      <diagonal/>
    </border>
    <border>
      <left style="thick">
        <color rgb="FFFF0000"/>
      </left>
      <right style="thin">
        <color indexed="64"/>
      </right>
      <top/>
      <bottom style="thick">
        <color rgb="FFFF0000"/>
      </bottom>
      <diagonal/>
    </border>
    <border>
      <left style="thin">
        <color indexed="64"/>
      </left>
      <right style="thick">
        <color rgb="FFFF0000"/>
      </right>
      <top/>
      <bottom style="thick">
        <color rgb="FFFF0000"/>
      </bottom>
      <diagonal/>
    </border>
    <border>
      <left/>
      <right style="thin">
        <color rgb="FF000000"/>
      </right>
      <top style="thin">
        <color indexed="64"/>
      </top>
      <bottom style="thin">
        <color indexed="64"/>
      </bottom>
      <diagonal/>
    </border>
    <border>
      <left style="medium">
        <color rgb="FFFF0000"/>
      </left>
      <right style="thin">
        <color indexed="64"/>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style="thin">
        <color indexed="64"/>
      </right>
      <top/>
      <bottom style="thin">
        <color indexed="64"/>
      </bottom>
      <diagonal/>
    </border>
    <border>
      <left/>
      <right style="medium">
        <color rgb="FFFF0000"/>
      </right>
      <top/>
      <bottom style="thin">
        <color indexed="64"/>
      </bottom>
      <diagonal/>
    </border>
    <border>
      <left style="medium">
        <color rgb="FFFF0000"/>
      </left>
      <right style="thin">
        <color indexed="64"/>
      </right>
      <top/>
      <bottom style="medium">
        <color rgb="FFFF0000"/>
      </bottom>
      <diagonal/>
    </border>
    <border>
      <left/>
      <right style="medium">
        <color rgb="FFFF0000"/>
      </right>
      <top/>
      <bottom style="medium">
        <color rgb="FFFF0000"/>
      </bottom>
      <diagonal/>
    </border>
    <border>
      <left style="medium">
        <color rgb="FF000000"/>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diagonal/>
    </border>
    <border>
      <left/>
      <right style="medium">
        <color rgb="FF000000"/>
      </right>
      <top style="thin">
        <color indexed="64"/>
      </top>
      <bottom/>
      <diagonal/>
    </border>
    <border>
      <left style="medium">
        <color rgb="FF000000"/>
      </left>
      <right/>
      <top style="thin">
        <color rgb="FF000000"/>
      </top>
      <bottom style="thin">
        <color rgb="FF000000"/>
      </bottom>
      <diagonal/>
    </border>
    <border>
      <left style="medium">
        <color auto="1"/>
      </left>
      <right style="thin">
        <color indexed="64"/>
      </right>
      <top style="medium">
        <color theme="1"/>
      </top>
      <bottom/>
      <diagonal/>
    </border>
    <border>
      <left/>
      <right style="medium">
        <color theme="1"/>
      </right>
      <top style="medium">
        <color theme="1"/>
      </top>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diagonal/>
    </border>
    <border>
      <left style="medium">
        <color rgb="FFFF0000"/>
      </left>
      <right style="medium">
        <color rgb="FFFF0000"/>
      </right>
      <top style="thin">
        <color rgb="FF000000"/>
      </top>
      <bottom style="thin">
        <color rgb="FF000000"/>
      </bottom>
      <diagonal/>
    </border>
    <border>
      <left/>
      <right/>
      <top style="medium">
        <color rgb="FFFF0000"/>
      </top>
      <bottom/>
      <diagonal/>
    </border>
    <border>
      <left/>
      <right style="medium">
        <color rgb="FFFF0000"/>
      </right>
      <top style="medium">
        <color rgb="FFFF0000"/>
      </top>
      <bottom/>
      <diagonal/>
    </border>
    <border>
      <left/>
      <right/>
      <top style="thin">
        <color indexed="64"/>
      </top>
      <bottom style="medium">
        <color rgb="FFFF0000"/>
      </bottom>
      <diagonal/>
    </border>
    <border>
      <left/>
      <right/>
      <top style="medium">
        <color rgb="FFFF0000"/>
      </top>
      <bottom style="medium">
        <color rgb="FFFF0000"/>
      </bottom>
      <diagonal/>
    </border>
    <border>
      <left/>
      <right/>
      <top/>
      <bottom style="medium">
        <color rgb="FFFF0000"/>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indexed="64"/>
      </left>
      <right/>
      <top style="medium">
        <color indexed="64"/>
      </top>
      <bottom style="medium">
        <color theme="1"/>
      </bottom>
      <diagonal/>
    </border>
    <border>
      <left/>
      <right/>
      <top style="medium">
        <color indexed="64"/>
      </top>
      <bottom style="medium">
        <color theme="1"/>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indexed="64"/>
      </right>
      <top style="medium">
        <color indexed="64"/>
      </top>
      <bottom style="medium">
        <color theme="1"/>
      </bottom>
      <diagonal/>
    </border>
    <border>
      <left style="medium">
        <color indexed="64"/>
      </left>
      <right style="medium">
        <color indexed="64"/>
      </right>
      <top style="medium">
        <color theme="1"/>
      </top>
      <bottom/>
      <diagonal/>
    </border>
    <border>
      <left style="thin">
        <color auto="1"/>
      </left>
      <right style="medium">
        <color indexed="64"/>
      </right>
      <top style="medium">
        <color theme="1"/>
      </top>
      <bottom/>
      <diagonal/>
    </border>
    <border>
      <left style="medium">
        <color indexed="64"/>
      </left>
      <right/>
      <top style="medium">
        <color rgb="FF000000"/>
      </top>
      <bottom style="thin">
        <color indexed="64"/>
      </bottom>
      <diagonal/>
    </border>
    <border>
      <left/>
      <right style="medium">
        <color indexed="64"/>
      </right>
      <top style="medium">
        <color rgb="FF000000"/>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style="medium">
        <color rgb="FF000000"/>
      </left>
      <right/>
      <top style="thin">
        <color rgb="FF000000"/>
      </top>
      <bottom style="medium">
        <color indexed="64"/>
      </bottom>
      <diagonal/>
    </border>
    <border>
      <left style="medium">
        <color rgb="FFFF0000"/>
      </left>
      <right style="medium">
        <color rgb="FFFF0000"/>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diagonal/>
    </border>
    <border>
      <left style="medium">
        <color indexed="64"/>
      </left>
      <right/>
      <top style="medium">
        <color theme="1"/>
      </top>
      <bottom/>
      <diagonal/>
    </border>
    <border>
      <left style="medium">
        <color indexed="64"/>
      </left>
      <right/>
      <top style="medium">
        <color theme="1"/>
      </top>
      <bottom style="medium">
        <color indexed="64"/>
      </bottom>
      <diagonal/>
    </border>
    <border>
      <left style="medium">
        <color rgb="FFFF0000"/>
      </left>
      <right style="medium">
        <color rgb="FFFF0000"/>
      </right>
      <top style="thin">
        <color indexed="64"/>
      </top>
      <bottom style="medium">
        <color rgb="FFFF0000"/>
      </bottom>
      <diagonal/>
    </border>
    <border>
      <left style="medium">
        <color indexed="64"/>
      </left>
      <right style="medium">
        <color indexed="64"/>
      </right>
      <top/>
      <bottom style="medium">
        <color indexed="64"/>
      </bottom>
      <diagonal/>
    </border>
    <border>
      <left style="medium">
        <color rgb="FFFF0000"/>
      </left>
      <right/>
      <top/>
      <bottom/>
      <diagonal/>
    </border>
    <border>
      <left/>
      <right style="medium">
        <color rgb="FFFF0000"/>
      </right>
      <top style="medium">
        <color rgb="FFFF0000"/>
      </top>
      <bottom style="medium">
        <color rgb="FFFF0000"/>
      </bottom>
      <diagonal/>
    </border>
  </borders>
  <cellStyleXfs count="2">
    <xf numFmtId="0" fontId="0" fillId="0" borderId="0"/>
    <xf numFmtId="9" fontId="2" fillId="0" borderId="0" applyFont="0" applyFill="0" applyBorder="0" applyAlignment="0" applyProtection="0"/>
  </cellStyleXfs>
  <cellXfs count="319">
    <xf numFmtId="0" fontId="0" fillId="0" borderId="0" xfId="0"/>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5" fillId="8" borderId="0" xfId="0" applyFont="1" applyFill="1" applyAlignment="1">
      <alignment horizontal="center" vertical="center"/>
    </xf>
    <xf numFmtId="0" fontId="7" fillId="9" borderId="0" xfId="0" applyFont="1" applyFill="1" applyAlignment="1">
      <alignment horizontal="center" vertical="center"/>
    </xf>
    <xf numFmtId="0" fontId="5" fillId="11" borderId="1" xfId="0" applyFont="1" applyFill="1" applyBorder="1" applyAlignment="1">
      <alignment horizontal="center" vertical="center"/>
    </xf>
    <xf numFmtId="49" fontId="0" fillId="0" borderId="1" xfId="0" applyNumberFormat="1" applyBorder="1" applyAlignment="1">
      <alignment horizontal="left" vertical="center"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3" xfId="0" applyBorder="1" applyAlignment="1">
      <alignment horizontal="center" vertical="center"/>
    </xf>
    <xf numFmtId="0" fontId="6" fillId="7" borderId="5" xfId="0" applyFont="1" applyFill="1" applyBorder="1" applyAlignment="1">
      <alignment horizontal="center" vertical="center"/>
    </xf>
    <xf numFmtId="0" fontId="0" fillId="12" borderId="1" xfId="0" applyFill="1" applyBorder="1" applyAlignment="1">
      <alignment horizontal="center" vertical="center" wrapText="1"/>
    </xf>
    <xf numFmtId="0" fontId="0" fillId="12" borderId="1" xfId="0" applyFill="1" applyBorder="1"/>
    <xf numFmtId="0" fontId="0" fillId="12" borderId="1" xfId="0"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vertical="top" wrapText="1"/>
    </xf>
    <xf numFmtId="0" fontId="8" fillId="0" borderId="1" xfId="0" applyFont="1" applyBorder="1" applyAlignment="1">
      <alignment wrapText="1"/>
    </xf>
    <xf numFmtId="0" fontId="8" fillId="0" borderId="1" xfId="0" applyFont="1" applyBorder="1"/>
    <xf numFmtId="0" fontId="4" fillId="0" borderId="1" xfId="0" applyFont="1" applyBorder="1" applyAlignment="1">
      <alignment horizontal="center" vertical="center"/>
    </xf>
    <xf numFmtId="0" fontId="3" fillId="3"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13"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10" borderId="1" xfId="0" applyFont="1" applyFill="1" applyBorder="1" applyAlignment="1">
      <alignment horizontal="center" vertical="center"/>
    </xf>
    <xf numFmtId="0" fontId="5" fillId="14" borderId="1" xfId="0" applyFont="1" applyFill="1" applyBorder="1" applyAlignment="1">
      <alignment horizontal="center" vertical="center"/>
    </xf>
    <xf numFmtId="0" fontId="0" fillId="15" borderId="1" xfId="0" applyFill="1" applyBorder="1" applyAlignment="1">
      <alignment horizontal="center" vertical="center"/>
    </xf>
    <xf numFmtId="0" fontId="0" fillId="0" borderId="0" xfId="0" applyAlignment="1">
      <alignment horizontal="center" vertical="center"/>
    </xf>
    <xf numFmtId="0" fontId="20" fillId="12" borderId="1" xfId="0" applyFont="1" applyFill="1" applyBorder="1" applyAlignment="1">
      <alignment horizontal="center" vertical="center" wrapText="1"/>
    </xf>
    <xf numFmtId="0" fontId="21" fillId="0" borderId="0" xfId="0" applyFont="1"/>
    <xf numFmtId="0" fontId="16" fillId="0" borderId="1" xfId="0" applyFont="1" applyBorder="1" applyAlignment="1">
      <alignment vertical="top" wrapText="1"/>
    </xf>
    <xf numFmtId="0" fontId="20" fillId="12" borderId="1" xfId="0" applyFont="1" applyFill="1" applyBorder="1" applyAlignment="1">
      <alignment horizontal="center" vertical="top" wrapText="1"/>
    </xf>
    <xf numFmtId="0" fontId="0" fillId="0" borderId="1" xfId="0" applyBorder="1" applyAlignment="1">
      <alignment vertical="center"/>
    </xf>
    <xf numFmtId="0" fontId="0" fillId="0" borderId="1" xfId="0" applyBorder="1" applyAlignment="1">
      <alignment vertical="center" wrapText="1"/>
    </xf>
    <xf numFmtId="0" fontId="2" fillId="12" borderId="1" xfId="0" applyFont="1" applyFill="1" applyBorder="1" applyAlignment="1">
      <alignment horizontal="center" vertical="center" wrapText="1"/>
    </xf>
    <xf numFmtId="0" fontId="2" fillId="12" borderId="1" xfId="0" applyFont="1" applyFill="1" applyBorder="1" applyAlignment="1">
      <alignment horizontal="center" vertical="top" wrapText="1"/>
    </xf>
    <xf numFmtId="0" fontId="0" fillId="0" borderId="0" xfId="0" applyAlignment="1">
      <alignment wrapText="1"/>
    </xf>
    <xf numFmtId="0" fontId="43" fillId="0" borderId="0" xfId="0" applyFont="1" applyAlignment="1">
      <alignment horizontal="center"/>
    </xf>
    <xf numFmtId="165" fontId="5" fillId="28" borderId="15" xfId="0" applyNumberFormat="1" applyFont="1" applyFill="1" applyBorder="1" applyAlignment="1" applyProtection="1">
      <alignment horizontal="center" vertical="center"/>
      <protection hidden="1"/>
    </xf>
    <xf numFmtId="9" fontId="0" fillId="0" borderId="30" xfId="0" applyNumberFormat="1" applyBorder="1" applyAlignment="1" applyProtection="1">
      <alignment horizontal="center"/>
      <protection hidden="1"/>
    </xf>
    <xf numFmtId="0" fontId="16" fillId="6" borderId="68" xfId="0" applyFont="1" applyFill="1" applyBorder="1" applyAlignment="1" applyProtection="1">
      <alignment horizontal="center" vertical="center"/>
      <protection locked="0"/>
    </xf>
    <xf numFmtId="0" fontId="16" fillId="6" borderId="69" xfId="0" applyFont="1" applyFill="1" applyBorder="1" applyAlignment="1" applyProtection="1">
      <alignment horizontal="center" vertical="center"/>
      <protection locked="0"/>
    </xf>
    <xf numFmtId="0" fontId="16" fillId="6" borderId="70" xfId="0" applyFont="1" applyFill="1" applyBorder="1" applyAlignment="1" applyProtection="1">
      <alignment horizontal="center" vertical="center"/>
      <protection locked="0"/>
    </xf>
    <xf numFmtId="0" fontId="16" fillId="6" borderId="71" xfId="0" applyFont="1" applyFill="1" applyBorder="1" applyAlignment="1" applyProtection="1">
      <alignment horizontal="center" vertical="center"/>
      <protection locked="0"/>
    </xf>
    <xf numFmtId="9" fontId="0" fillId="0" borderId="90" xfId="1" applyFont="1" applyFill="1" applyBorder="1" applyAlignment="1" applyProtection="1">
      <alignment horizontal="center" vertical="center"/>
      <protection hidden="1"/>
    </xf>
    <xf numFmtId="9" fontId="0" fillId="0" borderId="91" xfId="1" applyFont="1" applyFill="1" applyBorder="1" applyAlignment="1" applyProtection="1">
      <alignment horizontal="center" vertical="center"/>
      <protection hidden="1"/>
    </xf>
    <xf numFmtId="9" fontId="0" fillId="0" borderId="92" xfId="1" applyFont="1" applyFill="1" applyBorder="1" applyAlignment="1" applyProtection="1">
      <alignment horizontal="center" vertical="center"/>
      <protection hidden="1"/>
    </xf>
    <xf numFmtId="9" fontId="0" fillId="0" borderId="94" xfId="1" applyFont="1" applyFill="1" applyBorder="1" applyAlignment="1" applyProtection="1">
      <alignment horizontal="center" vertical="center"/>
      <protection hidden="1"/>
    </xf>
    <xf numFmtId="0" fontId="16" fillId="6" borderId="97" xfId="0" applyFont="1" applyFill="1" applyBorder="1" applyAlignment="1" applyProtection="1">
      <alignment horizontal="center" vertical="center"/>
      <protection locked="0"/>
    </xf>
    <xf numFmtId="9" fontId="0" fillId="0" borderId="98" xfId="1" applyFont="1" applyFill="1" applyBorder="1" applyAlignment="1" applyProtection="1">
      <alignment horizontal="center" vertical="center"/>
      <protection hidden="1"/>
    </xf>
    <xf numFmtId="0" fontId="0" fillId="0" borderId="29" xfId="0" applyBorder="1" applyAlignment="1" applyProtection="1">
      <alignment horizontal="center"/>
      <protection hidden="1"/>
    </xf>
    <xf numFmtId="0" fontId="31" fillId="0" borderId="34" xfId="0" applyFont="1" applyBorder="1" applyAlignment="1" applyProtection="1">
      <alignment horizontal="center" vertical="center"/>
      <protection locked="0"/>
    </xf>
    <xf numFmtId="3" fontId="31" fillId="0" borderId="35" xfId="0" applyNumberFormat="1" applyFont="1" applyBorder="1" applyAlignment="1" applyProtection="1">
      <alignment horizontal="center" vertical="center"/>
      <protection locked="0"/>
    </xf>
    <xf numFmtId="0" fontId="0" fillId="11" borderId="38" xfId="0" applyFill="1" applyBorder="1" applyAlignment="1" applyProtection="1">
      <alignment horizontal="center" vertical="center"/>
      <protection locked="0"/>
    </xf>
    <xf numFmtId="0" fontId="0" fillId="11" borderId="39" xfId="0" applyFill="1" applyBorder="1" applyAlignment="1" applyProtection="1">
      <alignment horizontal="center" vertical="center"/>
      <protection locked="0"/>
    </xf>
    <xf numFmtId="0" fontId="0" fillId="11" borderId="40" xfId="0" applyFill="1" applyBorder="1" applyAlignment="1" applyProtection="1">
      <alignment horizontal="center" vertical="center"/>
      <protection locked="0"/>
    </xf>
    <xf numFmtId="0" fontId="0" fillId="11" borderId="41" xfId="0" applyFill="1" applyBorder="1" applyAlignment="1" applyProtection="1">
      <alignment horizontal="center" vertical="center"/>
      <protection locked="0"/>
    </xf>
    <xf numFmtId="0" fontId="0" fillId="11" borderId="42" xfId="0" applyFill="1" applyBorder="1" applyAlignment="1" applyProtection="1">
      <alignment horizontal="center" vertical="center"/>
      <protection locked="0"/>
    </xf>
    <xf numFmtId="0" fontId="0" fillId="11" borderId="43" xfId="0" applyFill="1" applyBorder="1" applyAlignment="1" applyProtection="1">
      <alignment horizontal="center" vertical="center"/>
      <protection locked="0"/>
    </xf>
    <xf numFmtId="0" fontId="0" fillId="0" borderId="10" xfId="0" applyBorder="1" applyAlignment="1" applyProtection="1">
      <alignment vertical="center" wrapText="1"/>
      <protection locked="0"/>
    </xf>
    <xf numFmtId="0" fontId="0" fillId="0" borderId="14" xfId="0" applyBorder="1" applyAlignment="1" applyProtection="1">
      <alignment vertical="center" wrapText="1"/>
      <protection locked="0"/>
    </xf>
    <xf numFmtId="0" fontId="0" fillId="0" borderId="12" xfId="0" applyBorder="1" applyAlignment="1" applyProtection="1">
      <alignment vertical="center" wrapText="1"/>
      <protection locked="0"/>
    </xf>
    <xf numFmtId="0" fontId="0" fillId="11" borderId="44" xfId="0" applyFill="1" applyBorder="1" applyAlignment="1" applyProtection="1">
      <alignment horizontal="center" vertical="center"/>
      <protection locked="0"/>
    </xf>
    <xf numFmtId="0" fontId="0" fillId="11" borderId="45" xfId="0" applyFill="1" applyBorder="1" applyAlignment="1" applyProtection="1">
      <alignment horizontal="center" vertical="center"/>
      <protection locked="0"/>
    </xf>
    <xf numFmtId="0" fontId="0" fillId="11" borderId="46" xfId="0" applyFill="1" applyBorder="1" applyAlignment="1" applyProtection="1">
      <alignment horizontal="center" vertical="center"/>
      <protection locked="0"/>
    </xf>
    <xf numFmtId="0" fontId="0" fillId="11" borderId="47" xfId="0" applyFill="1" applyBorder="1" applyAlignment="1" applyProtection="1">
      <alignment horizontal="center" vertical="center"/>
      <protection locked="0"/>
    </xf>
    <xf numFmtId="0" fontId="0" fillId="11" borderId="48" xfId="0" applyFill="1" applyBorder="1" applyAlignment="1" applyProtection="1">
      <alignment horizontal="center" vertical="center"/>
      <protection locked="0"/>
    </xf>
    <xf numFmtId="0" fontId="0" fillId="11" borderId="49" xfId="0" applyFill="1" applyBorder="1" applyAlignment="1" applyProtection="1">
      <alignment horizontal="center" vertical="center"/>
      <protection locked="0"/>
    </xf>
    <xf numFmtId="0" fontId="18" fillId="40" borderId="53" xfId="0" applyFont="1" applyFill="1" applyBorder="1" applyAlignment="1" applyProtection="1">
      <alignment horizontal="center" vertical="center"/>
      <protection locked="0"/>
    </xf>
    <xf numFmtId="0" fontId="18" fillId="40" borderId="54" xfId="0" applyFont="1" applyFill="1" applyBorder="1" applyAlignment="1" applyProtection="1">
      <alignment horizontal="center" vertical="center"/>
      <protection locked="0"/>
    </xf>
    <xf numFmtId="0" fontId="18" fillId="40" borderId="55" xfId="0" applyFont="1" applyFill="1" applyBorder="1" applyAlignment="1" applyProtection="1">
      <alignment horizontal="center" vertical="center"/>
      <protection locked="0"/>
    </xf>
    <xf numFmtId="0" fontId="18" fillId="40" borderId="56" xfId="0" applyFont="1" applyFill="1" applyBorder="1" applyAlignment="1" applyProtection="1">
      <alignment horizontal="center" vertical="center"/>
      <protection locked="0"/>
    </xf>
    <xf numFmtId="0" fontId="18" fillId="40" borderId="57" xfId="0" applyFont="1" applyFill="1" applyBorder="1" applyAlignment="1" applyProtection="1">
      <alignment horizontal="center" vertical="center"/>
      <protection locked="0"/>
    </xf>
    <xf numFmtId="0" fontId="18" fillId="40" borderId="58" xfId="0" applyFont="1" applyFill="1" applyBorder="1" applyAlignment="1" applyProtection="1">
      <alignment horizontal="center" vertical="center"/>
      <protection locked="0"/>
    </xf>
    <xf numFmtId="0" fontId="18" fillId="41" borderId="14" xfId="0" applyFont="1" applyFill="1" applyBorder="1" applyProtection="1">
      <protection locked="0"/>
    </xf>
    <xf numFmtId="0" fontId="0" fillId="31" borderId="10" xfId="0" applyFill="1" applyBorder="1" applyProtection="1">
      <protection locked="0"/>
    </xf>
    <xf numFmtId="0" fontId="0" fillId="31" borderId="1" xfId="0" applyFill="1" applyBorder="1" applyProtection="1">
      <protection locked="0"/>
    </xf>
    <xf numFmtId="0" fontId="0" fillId="11" borderId="50" xfId="0" applyFill="1" applyBorder="1" applyAlignment="1" applyProtection="1">
      <alignment horizontal="center" vertical="center"/>
      <protection locked="0"/>
    </xf>
    <xf numFmtId="0" fontId="0" fillId="11" borderId="51" xfId="0" applyFill="1" applyBorder="1" applyAlignment="1" applyProtection="1">
      <alignment horizontal="center" vertical="center"/>
      <protection locked="0"/>
    </xf>
    <xf numFmtId="0" fontId="0" fillId="11" borderId="53" xfId="0" applyFill="1" applyBorder="1" applyAlignment="1" applyProtection="1">
      <alignment horizontal="center" vertical="center"/>
      <protection locked="0"/>
    </xf>
    <xf numFmtId="0" fontId="0" fillId="11" borderId="77" xfId="0" applyFill="1" applyBorder="1" applyAlignment="1" applyProtection="1">
      <alignment horizontal="center" vertical="center"/>
      <protection locked="0"/>
    </xf>
    <xf numFmtId="0" fontId="0" fillId="11" borderId="78" xfId="0" applyFill="1" applyBorder="1" applyAlignment="1" applyProtection="1">
      <alignment horizontal="center" vertical="center"/>
      <protection locked="0"/>
    </xf>
    <xf numFmtId="0" fontId="0" fillId="11" borderId="79" xfId="0" applyFill="1"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0" fillId="11" borderId="80" xfId="0" applyFill="1" applyBorder="1" applyAlignment="1" applyProtection="1">
      <alignment horizontal="center" vertical="center"/>
      <protection locked="0"/>
    </xf>
    <xf numFmtId="0" fontId="0" fillId="11" borderId="81" xfId="0" applyFill="1" applyBorder="1" applyAlignment="1" applyProtection="1">
      <alignment horizontal="center" vertical="center"/>
      <protection locked="0"/>
    </xf>
    <xf numFmtId="0" fontId="15" fillId="0" borderId="68" xfId="0" applyFont="1" applyBorder="1" applyAlignment="1" applyProtection="1">
      <alignment vertical="top" wrapText="1"/>
      <protection locked="0"/>
    </xf>
    <xf numFmtId="0" fontId="15" fillId="0" borderId="69" xfId="0" applyFont="1" applyBorder="1" applyAlignment="1" applyProtection="1">
      <alignment vertical="top" wrapText="1"/>
      <protection locked="0"/>
    </xf>
    <xf numFmtId="0" fontId="15" fillId="0" borderId="102" xfId="0" applyFont="1" applyBorder="1" applyAlignment="1" applyProtection="1">
      <alignment vertical="top" wrapText="1"/>
      <protection locked="0"/>
    </xf>
    <xf numFmtId="0" fontId="5" fillId="0" borderId="2" xfId="0" applyFont="1" applyBorder="1" applyAlignment="1" applyProtection="1">
      <alignment horizontal="center" vertical="center" wrapText="1"/>
      <protection hidden="1"/>
    </xf>
    <xf numFmtId="0" fontId="5" fillId="14" borderId="2"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hidden="1"/>
    </xf>
    <xf numFmtId="164" fontId="0" fillId="29" borderId="1" xfId="0" applyNumberFormat="1" applyFill="1" applyBorder="1" applyAlignment="1" applyProtection="1">
      <alignment horizontal="center"/>
      <protection hidden="1"/>
    </xf>
    <xf numFmtId="0" fontId="6" fillId="0" borderId="13" xfId="0" applyFont="1" applyBorder="1" applyProtection="1">
      <protection hidden="1"/>
    </xf>
    <xf numFmtId="0" fontId="0" fillId="0" borderId="8" xfId="0" applyBorder="1" applyAlignment="1" applyProtection="1">
      <alignment horizontal="center" vertical="center"/>
      <protection hidden="1"/>
    </xf>
    <xf numFmtId="0" fontId="7" fillId="10" borderId="8" xfId="0" applyFont="1" applyFill="1" applyBorder="1" applyAlignment="1" applyProtection="1">
      <alignment horizontal="center" vertical="center"/>
      <protection hidden="1"/>
    </xf>
    <xf numFmtId="0" fontId="7" fillId="10" borderId="1" xfId="0" applyFont="1" applyFill="1" applyBorder="1" applyAlignment="1" applyProtection="1">
      <alignment horizontal="center" vertical="center"/>
      <protection hidden="1"/>
    </xf>
    <xf numFmtId="0" fontId="0" fillId="0" borderId="11" xfId="0" applyBorder="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9" xfId="0" applyBorder="1" applyAlignment="1" applyProtection="1">
      <alignment horizontal="center" vertical="center" wrapText="1"/>
      <protection hidden="1"/>
    </xf>
    <xf numFmtId="0" fontId="0" fillId="0" borderId="1" xfId="0" applyBorder="1" applyAlignment="1" applyProtection="1">
      <alignment horizontal="center" vertical="center" wrapText="1"/>
      <protection hidden="1"/>
    </xf>
    <xf numFmtId="0" fontId="0" fillId="0" borderId="13"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7" fillId="10" borderId="7" xfId="0" applyFont="1" applyFill="1" applyBorder="1" applyAlignment="1" applyProtection="1">
      <alignment horizontal="center" vertical="center"/>
      <protection hidden="1"/>
    </xf>
    <xf numFmtId="0" fontId="7" fillId="10" borderId="4" xfId="0" applyFont="1" applyFill="1" applyBorder="1" applyAlignment="1" applyProtection="1">
      <alignment horizontal="center" vertical="center"/>
      <protection hidden="1"/>
    </xf>
    <xf numFmtId="0" fontId="0" fillId="0" borderId="0" xfId="0" applyAlignment="1" applyProtection="1">
      <alignment horizontal="center"/>
      <protection hidden="1"/>
    </xf>
    <xf numFmtId="0" fontId="6" fillId="0" borderId="13" xfId="0" applyFont="1" applyBorder="1"/>
    <xf numFmtId="0" fontId="38" fillId="32" borderId="2" xfId="0" applyFont="1" applyFill="1" applyBorder="1" applyAlignment="1">
      <alignment horizontal="center" vertical="center"/>
    </xf>
    <xf numFmtId="0" fontId="38" fillId="32" borderId="2" xfId="0" applyFont="1" applyFill="1" applyBorder="1" applyAlignment="1">
      <alignment horizontal="center" vertical="center" wrapText="1"/>
    </xf>
    <xf numFmtId="0" fontId="5" fillId="26" borderId="2" xfId="0" applyFont="1" applyFill="1" applyBorder="1" applyAlignment="1">
      <alignment horizontal="center" vertical="center" wrapText="1"/>
    </xf>
    <xf numFmtId="0" fontId="5" fillId="27" borderId="2" xfId="0" applyFont="1" applyFill="1" applyBorder="1" applyAlignment="1">
      <alignment horizontal="center" vertical="center"/>
    </xf>
    <xf numFmtId="0" fontId="5" fillId="0" borderId="1" xfId="0" applyFont="1" applyBorder="1" applyAlignment="1">
      <alignment horizontal="center" vertical="center" wrapText="1"/>
    </xf>
    <xf numFmtId="0" fontId="0" fillId="7" borderId="8" xfId="0" applyFill="1" applyBorder="1" applyAlignment="1">
      <alignment vertical="center"/>
    </xf>
    <xf numFmtId="0" fontId="7" fillId="10" borderId="1" xfId="0" applyFont="1" applyFill="1" applyBorder="1" applyAlignment="1">
      <alignment horizontal="center" vertical="center"/>
    </xf>
    <xf numFmtId="0" fontId="0" fillId="0" borderId="2"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7" fillId="10" borderId="4" xfId="0" applyFont="1" applyFill="1" applyBorder="1" applyAlignment="1">
      <alignment horizontal="center" vertical="center"/>
    </xf>
    <xf numFmtId="0" fontId="5" fillId="0" borderId="0" xfId="0" applyFont="1" applyAlignment="1">
      <alignment vertical="center" wrapText="1"/>
    </xf>
    <xf numFmtId="2" fontId="0" fillId="29" borderId="1" xfId="0" applyNumberFormat="1" applyFill="1" applyBorder="1" applyAlignment="1" applyProtection="1">
      <alignment horizontal="center"/>
      <protection hidden="1"/>
    </xf>
    <xf numFmtId="0" fontId="48" fillId="0" borderId="14" xfId="0" applyFont="1" applyBorder="1" applyAlignment="1" applyProtection="1">
      <alignment horizontal="center" vertical="center" wrapText="1"/>
      <protection hidden="1"/>
    </xf>
    <xf numFmtId="0" fontId="48" fillId="38" borderId="14" xfId="0" applyFont="1" applyFill="1" applyBorder="1" applyAlignment="1" applyProtection="1">
      <alignment horizontal="center" vertical="center"/>
      <protection hidden="1"/>
    </xf>
    <xf numFmtId="0" fontId="18" fillId="0" borderId="14" xfId="0" applyFont="1" applyBorder="1" applyAlignment="1" applyProtection="1">
      <alignment horizontal="right" vertical="center"/>
      <protection hidden="1"/>
    </xf>
    <xf numFmtId="0" fontId="18" fillId="42" borderId="14" xfId="0" applyFont="1" applyFill="1" applyBorder="1" applyProtection="1">
      <protection hidden="1"/>
    </xf>
    <xf numFmtId="0" fontId="46" fillId="44" borderId="0" xfId="0" applyFont="1" applyFill="1" applyAlignment="1" applyProtection="1">
      <alignment wrapText="1"/>
      <protection hidden="1"/>
    </xf>
    <xf numFmtId="0" fontId="18" fillId="35" borderId="0" xfId="0" applyFont="1" applyFill="1" applyProtection="1">
      <protection hidden="1"/>
    </xf>
    <xf numFmtId="0" fontId="5" fillId="0" borderId="1" xfId="0" applyFont="1" applyBorder="1" applyAlignment="1" applyProtection="1">
      <alignment horizontal="center" vertical="center" wrapText="1"/>
      <protection hidden="1"/>
    </xf>
    <xf numFmtId="0" fontId="5" fillId="14" borderId="1" xfId="0" applyFont="1" applyFill="1" applyBorder="1" applyAlignment="1" applyProtection="1">
      <alignment horizontal="center" vertical="center"/>
      <protection hidden="1"/>
    </xf>
    <xf numFmtId="0" fontId="6" fillId="2" borderId="0" xfId="0" applyFont="1" applyFill="1" applyAlignment="1" applyProtection="1">
      <alignment horizontal="center" vertical="center" wrapText="1"/>
      <protection hidden="1"/>
    </xf>
    <xf numFmtId="164" fontId="0" fillId="29" borderId="0" xfId="0" applyNumberFormat="1" applyFill="1" applyAlignment="1" applyProtection="1">
      <alignment horizontal="center"/>
      <protection hidden="1"/>
    </xf>
    <xf numFmtId="0" fontId="38" fillId="32" borderId="0" xfId="0" applyFont="1" applyFill="1" applyAlignment="1">
      <alignment horizontal="center" vertical="center"/>
    </xf>
    <xf numFmtId="0" fontId="38" fillId="32" borderId="13" xfId="0" applyFont="1" applyFill="1" applyBorder="1" applyAlignment="1">
      <alignment horizontal="center" vertical="center" wrapText="1"/>
    </xf>
    <xf numFmtId="0" fontId="5" fillId="27" borderId="1" xfId="0" applyFont="1" applyFill="1" applyBorder="1" applyAlignment="1">
      <alignment horizontal="center" vertical="center"/>
    </xf>
    <xf numFmtId="0" fontId="0" fillId="7" borderId="8" xfId="0" applyFill="1" applyBorder="1" applyAlignment="1">
      <alignment horizontal="left" vertical="center" wrapText="1"/>
    </xf>
    <xf numFmtId="0" fontId="0" fillId="0" borderId="0" xfId="0" applyAlignment="1">
      <alignment vertical="top" wrapText="1"/>
    </xf>
    <xf numFmtId="49" fontId="0" fillId="7" borderId="8" xfId="0" applyNumberFormat="1" applyFill="1" applyBorder="1" applyAlignment="1">
      <alignment horizontal="left" vertical="center" wrapText="1"/>
    </xf>
    <xf numFmtId="0" fontId="0" fillId="0" borderId="0" xfId="0" applyAlignment="1">
      <alignment vertical="center" wrapText="1"/>
    </xf>
    <xf numFmtId="0" fontId="0" fillId="0" borderId="0" xfId="0" applyAlignment="1">
      <alignment vertical="center"/>
    </xf>
    <xf numFmtId="0" fontId="0" fillId="0" borderId="2" xfId="0" applyBorder="1" applyAlignment="1" applyProtection="1">
      <alignment horizontal="center" vertical="center"/>
      <protection hidden="1"/>
    </xf>
    <xf numFmtId="0" fontId="0" fillId="15" borderId="2" xfId="0" applyFill="1" applyBorder="1" applyAlignment="1" applyProtection="1">
      <alignment horizontal="center" vertical="center"/>
      <protection hidden="1"/>
    </xf>
    <xf numFmtId="0" fontId="6" fillId="2" borderId="8" xfId="0" applyFont="1" applyFill="1" applyBorder="1" applyAlignment="1" applyProtection="1">
      <alignment horizontal="center" vertical="center" wrapText="1"/>
      <protection hidden="1"/>
    </xf>
    <xf numFmtId="164" fontId="0" fillId="29" borderId="10" xfId="0" applyNumberFormat="1" applyFill="1" applyBorder="1" applyAlignment="1" applyProtection="1">
      <alignment horizontal="center"/>
      <protection hidden="1"/>
    </xf>
    <xf numFmtId="0" fontId="0" fillId="0" borderId="0" xfId="0" applyProtection="1">
      <protection hidden="1"/>
    </xf>
    <xf numFmtId="0" fontId="0" fillId="7" borderId="8" xfId="0" applyFill="1" applyBorder="1" applyAlignment="1">
      <alignment vertical="center" wrapText="1"/>
    </xf>
    <xf numFmtId="0" fontId="0" fillId="0" borderId="6" xfId="0" applyBorder="1" applyAlignment="1">
      <alignment vertical="center" wrapText="1"/>
    </xf>
    <xf numFmtId="0" fontId="31" fillId="0" borderId="20" xfId="0" applyFont="1" applyBorder="1" applyAlignment="1">
      <alignment horizontal="right" vertical="center" wrapText="1"/>
    </xf>
    <xf numFmtId="0" fontId="31" fillId="0" borderId="1" xfId="0" applyFont="1" applyBorder="1" applyAlignment="1">
      <alignment horizontal="center" vertical="center" wrapText="1"/>
    </xf>
    <xf numFmtId="0" fontId="32" fillId="18" borderId="20" xfId="0" applyFont="1" applyFill="1" applyBorder="1" applyAlignment="1">
      <alignment horizontal="center" vertical="center" wrapText="1"/>
    </xf>
    <xf numFmtId="0" fontId="33" fillId="18" borderId="1" xfId="0" applyFont="1" applyFill="1" applyBorder="1" applyAlignment="1">
      <alignment horizontal="center" vertical="center" wrapText="1"/>
    </xf>
    <xf numFmtId="0" fontId="31" fillId="18" borderId="20" xfId="0" applyFont="1" applyFill="1" applyBorder="1" applyAlignment="1">
      <alignment horizontal="center" vertical="center"/>
    </xf>
    <xf numFmtId="0" fontId="33" fillId="18" borderId="1" xfId="0" applyFont="1" applyFill="1" applyBorder="1" applyAlignment="1">
      <alignment horizontal="center" vertical="center"/>
    </xf>
    <xf numFmtId="0" fontId="31" fillId="17" borderId="20" xfId="0" applyFont="1" applyFill="1" applyBorder="1" applyAlignment="1">
      <alignment horizontal="center" vertical="center"/>
    </xf>
    <xf numFmtId="0" fontId="33" fillId="17" borderId="1" xfId="0" applyFont="1" applyFill="1" applyBorder="1" applyAlignment="1">
      <alignment horizontal="center" vertical="center"/>
    </xf>
    <xf numFmtId="0" fontId="33" fillId="11" borderId="1" xfId="0" applyFont="1" applyFill="1" applyBorder="1" applyAlignment="1">
      <alignment horizontal="center" vertical="center"/>
    </xf>
    <xf numFmtId="0" fontId="5" fillId="0" borderId="18" xfId="0" applyFont="1" applyBorder="1" applyAlignment="1">
      <alignment horizontal="center" vertical="center"/>
    </xf>
    <xf numFmtId="0" fontId="0" fillId="33" borderId="10" xfId="0" applyFill="1" applyBorder="1" applyAlignment="1">
      <alignment horizontal="center" vertical="center"/>
    </xf>
    <xf numFmtId="3" fontId="0" fillId="33" borderId="10" xfId="0" applyNumberFormat="1" applyFill="1" applyBorder="1" applyAlignment="1">
      <alignment horizontal="center" vertical="center"/>
    </xf>
    <xf numFmtId="0" fontId="5" fillId="14" borderId="20" xfId="0" applyFont="1" applyFill="1" applyBorder="1" applyAlignment="1">
      <alignment horizontal="center" vertical="center"/>
    </xf>
    <xf numFmtId="0" fontId="0" fillId="15" borderId="4" xfId="0" applyFill="1" applyBorder="1" applyAlignment="1">
      <alignment horizontal="center" vertical="center"/>
    </xf>
    <xf numFmtId="0" fontId="24" fillId="0" borderId="1" xfId="0" applyFont="1" applyBorder="1" applyAlignment="1">
      <alignment horizontal="center" vertical="center"/>
    </xf>
    <xf numFmtId="0" fontId="5" fillId="24" borderId="1" xfId="0" applyFont="1" applyFill="1" applyBorder="1" applyAlignment="1">
      <alignment horizontal="center" vertical="center"/>
    </xf>
    <xf numFmtId="0" fontId="5" fillId="3" borderId="1" xfId="0" applyFont="1" applyFill="1" applyBorder="1" applyAlignment="1">
      <alignment horizontal="center" vertical="center"/>
    </xf>
    <xf numFmtId="0" fontId="5" fillId="19"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25" borderId="1" xfId="0" applyFont="1" applyFill="1" applyBorder="1" applyAlignment="1">
      <alignment horizontal="center" vertical="center"/>
    </xf>
    <xf numFmtId="0" fontId="5" fillId="23" borderId="1" xfId="0" applyFont="1" applyFill="1" applyBorder="1" applyAlignment="1">
      <alignment horizontal="center" vertical="center"/>
    </xf>
    <xf numFmtId="0" fontId="5" fillId="21" borderId="1" xfId="0" applyFont="1" applyFill="1" applyBorder="1" applyAlignment="1">
      <alignment horizontal="center" vertical="center"/>
    </xf>
    <xf numFmtId="0" fontId="5" fillId="22" borderId="1" xfId="0" applyFont="1" applyFill="1" applyBorder="1" applyAlignment="1">
      <alignment horizontal="center" vertical="center"/>
    </xf>
    <xf numFmtId="0" fontId="5" fillId="16" borderId="1" xfId="0" applyFont="1" applyFill="1" applyBorder="1" applyAlignment="1">
      <alignment horizontal="center" vertical="center"/>
    </xf>
    <xf numFmtId="0" fontId="5" fillId="20" borderId="1" xfId="0" applyFont="1" applyFill="1" applyBorder="1" applyAlignment="1">
      <alignment horizontal="center" vertical="center"/>
    </xf>
    <xf numFmtId="0" fontId="54" fillId="0" borderId="0" xfId="0" applyFont="1" applyAlignment="1">
      <alignment vertical="top" wrapText="1"/>
    </xf>
    <xf numFmtId="0" fontId="31" fillId="0" borderId="36" xfId="0" applyFont="1" applyBorder="1" applyAlignment="1">
      <alignment vertical="center"/>
    </xf>
    <xf numFmtId="0" fontId="36" fillId="30" borderId="87" xfId="0" applyFont="1" applyFill="1" applyBorder="1" applyAlignment="1">
      <alignment horizontal="center" vertical="center"/>
    </xf>
    <xf numFmtId="0" fontId="36" fillId="30" borderId="66" xfId="0" applyFont="1" applyFill="1" applyBorder="1" applyAlignment="1">
      <alignment horizontal="center" vertical="center" wrapText="1"/>
    </xf>
    <xf numFmtId="0" fontId="36" fillId="30" borderId="37" xfId="0" applyFont="1" applyFill="1" applyBorder="1" applyAlignment="1">
      <alignment horizontal="center" vertical="center" wrapText="1"/>
    </xf>
    <xf numFmtId="0" fontId="36" fillId="30" borderId="88" xfId="0" applyFont="1" applyFill="1" applyBorder="1" applyAlignment="1">
      <alignment horizontal="center" vertical="center" wrapText="1"/>
    </xf>
    <xf numFmtId="0" fontId="36" fillId="30" borderId="67" xfId="0" applyFont="1" applyFill="1" applyBorder="1" applyAlignment="1">
      <alignment horizontal="center" vertical="center" wrapText="1"/>
    </xf>
    <xf numFmtId="0" fontId="36" fillId="30" borderId="99" xfId="0" applyFont="1" applyFill="1" applyBorder="1" applyAlignment="1">
      <alignment horizontal="center" vertical="center"/>
    </xf>
    <xf numFmtId="0" fontId="16" fillId="0" borderId="59" xfId="0" applyFont="1" applyBorder="1" applyAlignment="1">
      <alignment horizontal="left" vertical="top"/>
    </xf>
    <xf numFmtId="9" fontId="0" fillId="0" borderId="60" xfId="1" applyFont="1" applyBorder="1" applyAlignment="1" applyProtection="1">
      <alignment horizontal="center" vertical="center"/>
      <protection hidden="1"/>
    </xf>
    <xf numFmtId="0" fontId="16" fillId="30" borderId="100" xfId="0" applyFont="1" applyFill="1" applyBorder="1" applyAlignment="1">
      <alignment horizontal="center" vertical="center"/>
    </xf>
    <xf numFmtId="0" fontId="16" fillId="0" borderId="61" xfId="0" applyFont="1" applyBorder="1" applyAlignment="1">
      <alignment horizontal="left" vertical="top"/>
    </xf>
    <xf numFmtId="9" fontId="0" fillId="0" borderId="62" xfId="1" applyFont="1" applyBorder="1" applyAlignment="1" applyProtection="1">
      <alignment horizontal="center" vertical="center"/>
      <protection hidden="1"/>
    </xf>
    <xf numFmtId="0" fontId="16" fillId="0" borderId="61" xfId="0" applyFont="1" applyBorder="1"/>
    <xf numFmtId="0" fontId="16" fillId="0" borderId="63" xfId="0" applyFont="1" applyBorder="1"/>
    <xf numFmtId="9" fontId="0" fillId="0" borderId="64" xfId="1" applyFont="1" applyBorder="1" applyAlignment="1" applyProtection="1">
      <alignment horizontal="center" vertical="center"/>
      <protection hidden="1"/>
    </xf>
    <xf numFmtId="0" fontId="16" fillId="0" borderId="65" xfId="0" applyFont="1" applyBorder="1"/>
    <xf numFmtId="9" fontId="0" fillId="0" borderId="84" xfId="1" applyFont="1" applyFill="1" applyBorder="1" applyAlignment="1" applyProtection="1">
      <alignment horizontal="center" vertical="center"/>
      <protection hidden="1"/>
    </xf>
    <xf numFmtId="9" fontId="0" fillId="0" borderId="84" xfId="1" applyFont="1" applyBorder="1" applyAlignment="1" applyProtection="1">
      <alignment horizontal="center" vertical="center"/>
      <protection hidden="1"/>
    </xf>
    <xf numFmtId="0" fontId="16" fillId="0" borderId="95" xfId="0" applyFont="1" applyBorder="1" applyAlignment="1">
      <alignment horizontal="center" vertical="center"/>
    </xf>
    <xf numFmtId="0" fontId="16" fillId="0" borderId="96" xfId="0" applyFont="1" applyBorder="1"/>
    <xf numFmtId="9" fontId="0" fillId="0" borderId="85" xfId="1" applyFont="1" applyFill="1" applyBorder="1" applyAlignment="1" applyProtection="1">
      <alignment horizontal="center" vertical="center"/>
      <protection hidden="1"/>
    </xf>
    <xf numFmtId="0" fontId="16" fillId="30" borderId="101" xfId="0" applyFont="1" applyFill="1" applyBorder="1" applyAlignment="1">
      <alignment horizontal="center" vertical="center"/>
    </xf>
    <xf numFmtId="0" fontId="15" fillId="0" borderId="0" xfId="0" applyFont="1" applyAlignment="1">
      <alignment vertical="top" wrapText="1"/>
    </xf>
    <xf numFmtId="0" fontId="0" fillId="0" borderId="27" xfId="0" applyBorder="1" applyAlignment="1">
      <alignment horizontal="center" vertical="center"/>
    </xf>
    <xf numFmtId="0" fontId="5" fillId="0" borderId="15" xfId="0" applyFont="1" applyBorder="1" applyAlignment="1">
      <alignment horizontal="center"/>
    </xf>
    <xf numFmtId="0" fontId="5" fillId="13" borderId="31" xfId="0" applyFont="1" applyFill="1" applyBorder="1" applyAlignment="1">
      <alignment horizontal="center" vertical="center"/>
    </xf>
    <xf numFmtId="0" fontId="5" fillId="16" borderId="30" xfId="0" applyFont="1" applyFill="1" applyBorder="1" applyAlignment="1">
      <alignment horizontal="center" vertical="center"/>
    </xf>
    <xf numFmtId="0" fontId="5" fillId="28" borderId="15" xfId="0" applyFont="1" applyFill="1" applyBorder="1" applyAlignment="1">
      <alignment horizontal="center" vertical="center"/>
    </xf>
    <xf numFmtId="0" fontId="0" fillId="0" borderId="0" xfId="0" quotePrefix="1"/>
    <xf numFmtId="0" fontId="0" fillId="0" borderId="14" xfId="0" applyBorder="1"/>
    <xf numFmtId="0" fontId="38" fillId="32" borderId="3" xfId="0" applyFont="1" applyFill="1" applyBorder="1" applyAlignment="1">
      <alignment horizontal="center" vertical="center"/>
    </xf>
    <xf numFmtId="0" fontId="0" fillId="0" borderId="15" xfId="0" applyBorder="1" applyAlignment="1">
      <alignment horizontal="center" vertical="center" wrapText="1"/>
    </xf>
    <xf numFmtId="0" fontId="39" fillId="0" borderId="15" xfId="0" applyFont="1" applyBorder="1" applyAlignment="1">
      <alignment horizontal="center" vertical="center"/>
    </xf>
    <xf numFmtId="0" fontId="18" fillId="0" borderId="0" xfId="0" applyFont="1"/>
    <xf numFmtId="0" fontId="18" fillId="0" borderId="13" xfId="0" applyFont="1" applyBorder="1"/>
    <xf numFmtId="0" fontId="47" fillId="35" borderId="0" xfId="0" applyFont="1" applyFill="1"/>
    <xf numFmtId="0" fontId="47" fillId="35" borderId="13" xfId="0" applyFont="1" applyFill="1" applyBorder="1" applyAlignment="1">
      <alignment wrapText="1"/>
    </xf>
    <xf numFmtId="0" fontId="48" fillId="36" borderId="12" xfId="0" applyFont="1" applyFill="1" applyBorder="1" applyAlignment="1">
      <alignment horizontal="center" vertical="center" wrapText="1"/>
    </xf>
    <xf numFmtId="0" fontId="48" fillId="37" borderId="10" xfId="0" applyFont="1" applyFill="1" applyBorder="1" applyAlignment="1">
      <alignment horizontal="center" vertical="center"/>
    </xf>
    <xf numFmtId="0" fontId="18" fillId="39" borderId="13" xfId="0" applyFont="1" applyFill="1" applyBorder="1" applyAlignment="1">
      <alignment wrapText="1"/>
    </xf>
    <xf numFmtId="0" fontId="18" fillId="39" borderId="8" xfId="0" applyFont="1" applyFill="1" applyBorder="1" applyAlignment="1">
      <alignment vertical="center" wrapText="1"/>
    </xf>
    <xf numFmtId="0" fontId="48" fillId="0" borderId="75" xfId="0" applyFont="1" applyBorder="1" applyAlignment="1">
      <alignment vertical="center" wrapText="1"/>
    </xf>
    <xf numFmtId="0" fontId="18" fillId="0" borderId="0" xfId="0" applyFont="1" applyAlignment="1">
      <alignment wrapText="1"/>
    </xf>
    <xf numFmtId="0" fontId="48" fillId="0" borderId="10" xfId="0" applyFont="1" applyBorder="1" applyAlignment="1" applyProtection="1">
      <alignment horizontal="center" vertical="center" wrapText="1"/>
      <protection hidden="1"/>
    </xf>
    <xf numFmtId="0" fontId="51" fillId="43" borderId="4" xfId="0" applyFont="1" applyFill="1" applyBorder="1" applyAlignment="1" applyProtection="1">
      <alignment horizontal="center" vertical="center"/>
      <protection hidden="1"/>
    </xf>
    <xf numFmtId="0" fontId="6" fillId="0" borderId="0" xfId="0" applyFont="1"/>
    <xf numFmtId="0" fontId="0" fillId="0" borderId="74" xfId="0" applyBorder="1"/>
    <xf numFmtId="0" fontId="53" fillId="0" borderId="72" xfId="0" applyFont="1" applyBorder="1" applyAlignment="1">
      <alignment horizontal="left" vertical="center" wrapText="1"/>
    </xf>
    <xf numFmtId="0" fontId="0" fillId="0" borderId="73" xfId="0" applyBorder="1" applyAlignment="1">
      <alignment vertical="center"/>
    </xf>
    <xf numFmtId="0" fontId="53" fillId="0" borderId="76" xfId="0" applyFont="1" applyBorder="1" applyAlignment="1">
      <alignment horizontal="left" vertical="center" wrapText="1"/>
    </xf>
    <xf numFmtId="0" fontId="0" fillId="0" borderId="72" xfId="0" applyBorder="1"/>
    <xf numFmtId="0" fontId="48" fillId="0" borderId="1" xfId="0" applyFont="1" applyBorder="1" applyAlignment="1" applyProtection="1">
      <alignment horizontal="center" vertical="center" wrapText="1"/>
      <protection hidden="1"/>
    </xf>
    <xf numFmtId="0" fontId="39" fillId="0" borderId="58" xfId="0" applyFont="1" applyBorder="1" applyAlignment="1">
      <alignment vertical="center"/>
    </xf>
    <xf numFmtId="0" fontId="3" fillId="45" borderId="1" xfId="0" applyFont="1" applyFill="1" applyBorder="1" applyAlignment="1">
      <alignment horizontal="center" vertical="center"/>
    </xf>
    <xf numFmtId="0" fontId="3" fillId="46" borderId="1" xfId="0" applyFont="1" applyFill="1" applyBorder="1" applyAlignment="1">
      <alignment horizontal="center" vertical="center"/>
    </xf>
    <xf numFmtId="0" fontId="45" fillId="4" borderId="15" xfId="0" applyFont="1" applyFill="1" applyBorder="1" applyAlignment="1">
      <alignment horizontal="center" vertical="center" wrapText="1"/>
    </xf>
    <xf numFmtId="0" fontId="45" fillId="45" borderId="103" xfId="0" applyFont="1" applyFill="1" applyBorder="1" applyAlignment="1">
      <alignment horizontal="center" vertical="center" wrapText="1"/>
    </xf>
    <xf numFmtId="0" fontId="45" fillId="47" borderId="103" xfId="0" applyFont="1" applyFill="1" applyBorder="1" applyAlignment="1">
      <alignment horizontal="center" vertical="center" wrapText="1"/>
    </xf>
    <xf numFmtId="0" fontId="45" fillId="4" borderId="103" xfId="0" applyFont="1" applyFill="1" applyBorder="1" applyAlignment="1">
      <alignment horizontal="center" vertical="center" wrapText="1"/>
    </xf>
    <xf numFmtId="0" fontId="45" fillId="45" borderId="27" xfId="0" applyFont="1" applyFill="1" applyBorder="1" applyAlignment="1">
      <alignment horizontal="center" vertical="center" wrapText="1"/>
    </xf>
    <xf numFmtId="0" fontId="45" fillId="46" borderId="27" xfId="0" applyFont="1" applyFill="1" applyBorder="1" applyAlignment="1">
      <alignment horizontal="center" vertical="center" wrapText="1"/>
    </xf>
    <xf numFmtId="0" fontId="45" fillId="47" borderId="27" xfId="0" applyFont="1" applyFill="1" applyBorder="1" applyAlignment="1">
      <alignment horizontal="center" vertical="center" wrapText="1"/>
    </xf>
    <xf numFmtId="0" fontId="51" fillId="45" borderId="15" xfId="0" applyFont="1" applyFill="1" applyBorder="1" applyAlignment="1">
      <alignment horizontal="center" vertical="center" wrapText="1"/>
    </xf>
    <xf numFmtId="0" fontId="51" fillId="47" borderId="33" xfId="0" applyFont="1" applyFill="1" applyBorder="1" applyAlignment="1">
      <alignment horizontal="center" vertical="center" wrapText="1"/>
    </xf>
    <xf numFmtId="0" fontId="51" fillId="4" borderId="103" xfId="0" applyFont="1" applyFill="1" applyBorder="1" applyAlignment="1">
      <alignment horizontal="center" vertical="center" wrapText="1"/>
    </xf>
    <xf numFmtId="0" fontId="51" fillId="45" borderId="27" xfId="0" applyFont="1" applyFill="1" applyBorder="1" applyAlignment="1">
      <alignment horizontal="center" vertical="center" wrapText="1"/>
    </xf>
    <xf numFmtId="0" fontId="51" fillId="47" borderId="103" xfId="0" applyFont="1" applyFill="1" applyBorder="1" applyAlignment="1">
      <alignment horizontal="center" vertical="center" wrapText="1"/>
    </xf>
    <xf numFmtId="0" fontId="51" fillId="46" borderId="27" xfId="0" applyFont="1" applyFill="1" applyBorder="1" applyAlignment="1">
      <alignment horizontal="center" vertical="center" wrapText="1"/>
    </xf>
    <xf numFmtId="0" fontId="51" fillId="45" borderId="103" xfId="0" applyFont="1" applyFill="1" applyBorder="1" applyAlignment="1">
      <alignment horizontal="center" vertical="center" wrapText="1"/>
    </xf>
    <xf numFmtId="0" fontId="51" fillId="47" borderId="27" xfId="0" applyFont="1" applyFill="1" applyBorder="1" applyAlignment="1">
      <alignment horizontal="center" vertical="center" wrapText="1"/>
    </xf>
    <xf numFmtId="0" fontId="51" fillId="48" borderId="27" xfId="0" applyFont="1" applyFill="1" applyBorder="1" applyAlignment="1">
      <alignment horizontal="center" vertical="center" wrapText="1"/>
    </xf>
    <xf numFmtId="0" fontId="4" fillId="0" borderId="1" xfId="0" applyFont="1" applyBorder="1" applyAlignment="1" applyProtection="1">
      <alignment horizontal="center" vertical="center"/>
      <protection hidden="1"/>
    </xf>
    <xf numFmtId="0" fontId="18" fillId="0" borderId="74" xfId="0" applyFont="1" applyBorder="1"/>
    <xf numFmtId="0" fontId="18" fillId="0" borderId="104" xfId="0" applyFont="1" applyBorder="1"/>
    <xf numFmtId="0" fontId="39" fillId="0" borderId="105" xfId="0" applyFont="1" applyBorder="1" applyAlignment="1">
      <alignment vertical="center"/>
    </xf>
    <xf numFmtId="0" fontId="31" fillId="0" borderId="1" xfId="0" applyFont="1" applyBorder="1" applyAlignment="1">
      <alignment horizontal="center" vertical="center"/>
    </xf>
    <xf numFmtId="0" fontId="0" fillId="0" borderId="1" xfId="0" applyBorder="1" applyAlignment="1">
      <alignment horizontal="center"/>
    </xf>
    <xf numFmtId="0" fontId="16" fillId="0" borderId="89" xfId="0" applyFont="1" applyBorder="1" applyAlignment="1">
      <alignment horizontal="center" vertical="center"/>
    </xf>
    <xf numFmtId="0" fontId="16" fillId="0" borderId="18" xfId="0" applyFont="1" applyBorder="1" applyAlignment="1">
      <alignment horizontal="center" vertical="center"/>
    </xf>
    <xf numFmtId="0" fontId="16" fillId="0" borderId="93" xfId="0" applyFont="1" applyBorder="1" applyAlignment="1">
      <alignment horizontal="center" vertical="center"/>
    </xf>
    <xf numFmtId="0" fontId="16" fillId="0" borderId="17" xfId="0" applyFont="1" applyBorder="1" applyAlignment="1">
      <alignment horizontal="center" vertical="center"/>
    </xf>
    <xf numFmtId="0" fontId="16" fillId="0" borderId="23" xfId="0" applyFont="1" applyBorder="1" applyAlignment="1">
      <alignment horizontal="center" vertical="center"/>
    </xf>
    <xf numFmtId="0" fontId="31" fillId="0" borderId="82" xfId="0" applyFont="1" applyBorder="1" applyAlignment="1">
      <alignment horizontal="center" vertical="center"/>
    </xf>
    <xf numFmtId="0" fontId="31" fillId="0" borderId="83" xfId="0" applyFont="1" applyBorder="1" applyAlignment="1">
      <alignment horizontal="center" vertical="center"/>
    </xf>
    <xf numFmtId="0" fontId="31" fillId="0" borderId="86" xfId="0" applyFont="1" applyBorder="1" applyAlignment="1">
      <alignment horizontal="center" vertical="center"/>
    </xf>
    <xf numFmtId="0" fontId="37" fillId="0" borderId="16" xfId="0" applyFont="1" applyBorder="1" applyAlignment="1">
      <alignment horizontal="center" vertical="center"/>
    </xf>
    <xf numFmtId="0" fontId="37" fillId="0" borderId="32" xfId="0" applyFont="1" applyBorder="1" applyAlignment="1">
      <alignment horizontal="center" vertical="center"/>
    </xf>
    <xf numFmtId="0" fontId="37" fillId="0" borderId="33" xfId="0" applyFont="1" applyBorder="1" applyAlignment="1">
      <alignment horizontal="center" vertical="center"/>
    </xf>
    <xf numFmtId="0" fontId="31" fillId="11" borderId="21" xfId="0" applyFont="1" applyFill="1" applyBorder="1" applyAlignment="1">
      <alignment horizontal="center" vertical="center"/>
    </xf>
    <xf numFmtId="0" fontId="31" fillId="11" borderId="22" xfId="0" applyFont="1" applyFill="1" applyBorder="1" applyAlignment="1">
      <alignment horizontal="center" vertical="center"/>
    </xf>
    <xf numFmtId="0" fontId="1" fillId="0" borderId="1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0" xfId="0" applyFont="1" applyBorder="1" applyAlignment="1">
      <alignment horizontal="center" vertical="center" wrapText="1"/>
    </xf>
    <xf numFmtId="0" fontId="0" fillId="0" borderId="23"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27" xfId="0" applyBorder="1" applyAlignment="1">
      <alignment horizontal="center"/>
    </xf>
    <xf numFmtId="0" fontId="0" fillId="0" borderId="24" xfId="0" applyBorder="1" applyAlignment="1">
      <alignment horizontal="center"/>
    </xf>
    <xf numFmtId="0" fontId="0" fillId="0" borderId="17" xfId="0" applyBorder="1" applyAlignment="1">
      <alignment horizontal="center"/>
    </xf>
    <xf numFmtId="0" fontId="0" fillId="0" borderId="11" xfId="0" applyBorder="1" applyAlignment="1">
      <alignment horizontal="center"/>
    </xf>
    <xf numFmtId="0" fontId="6" fillId="7" borderId="12" xfId="0" applyFont="1" applyFill="1" applyBorder="1" applyAlignment="1">
      <alignment horizontal="left" vertical="center" wrapText="1"/>
    </xf>
    <xf numFmtId="0" fontId="6" fillId="7" borderId="28" xfId="0" applyFont="1" applyFill="1" applyBorder="1" applyAlignment="1">
      <alignment horizontal="left" vertical="center" wrapText="1"/>
    </xf>
    <xf numFmtId="0" fontId="39" fillId="0" borderId="0" xfId="0" applyFont="1" applyAlignment="1">
      <alignment horizontal="center" vertical="center"/>
    </xf>
    <xf numFmtId="0" fontId="7" fillId="10" borderId="2" xfId="0" applyFont="1" applyFill="1" applyBorder="1" applyAlignment="1">
      <alignment horizontal="center" vertical="center" wrapText="1"/>
    </xf>
    <xf numFmtId="0" fontId="6" fillId="0" borderId="8" xfId="0" applyFont="1" applyBorder="1" applyAlignment="1" applyProtection="1">
      <alignment horizontal="center"/>
      <protection hidden="1"/>
    </xf>
    <xf numFmtId="0" fontId="6" fillId="0" borderId="10" xfId="0" applyFont="1" applyBorder="1" applyAlignment="1" applyProtection="1">
      <alignment horizontal="center"/>
      <protection hidden="1"/>
    </xf>
    <xf numFmtId="0" fontId="6" fillId="7" borderId="1" xfId="0" applyFont="1" applyFill="1" applyBorder="1" applyAlignment="1">
      <alignment horizontal="left" vertical="center" wrapText="1"/>
    </xf>
    <xf numFmtId="49" fontId="5" fillId="7" borderId="2" xfId="0" applyNumberFormat="1" applyFont="1" applyFill="1" applyBorder="1" applyAlignment="1">
      <alignment horizontal="left" vertical="center" wrapText="1"/>
    </xf>
    <xf numFmtId="49" fontId="5" fillId="7" borderId="3" xfId="0" applyNumberFormat="1" applyFont="1" applyFill="1" applyBorder="1" applyAlignment="1">
      <alignment horizontal="left" vertical="center" wrapText="1"/>
    </xf>
    <xf numFmtId="49" fontId="5" fillId="7" borderId="4" xfId="0" applyNumberFormat="1" applyFont="1" applyFill="1" applyBorder="1" applyAlignment="1">
      <alignment horizontal="left" vertical="center" wrapText="1"/>
    </xf>
    <xf numFmtId="0" fontId="44" fillId="0" borderId="0" xfId="0" applyFont="1"/>
    <xf numFmtId="0" fontId="45" fillId="34" borderId="5" xfId="0" applyFont="1" applyFill="1" applyBorder="1" applyAlignment="1">
      <alignment horizontal="center" vertical="center" wrapText="1"/>
    </xf>
    <xf numFmtId="0" fontId="45" fillId="34" borderId="12" xfId="0" applyFont="1" applyFill="1" applyBorder="1" applyAlignment="1">
      <alignment horizontal="center" vertical="center" wrapText="1"/>
    </xf>
    <xf numFmtId="0" fontId="46" fillId="0" borderId="8" xfId="0" applyFont="1" applyBorder="1" applyAlignment="1" applyProtection="1">
      <alignment horizontal="center" vertical="center"/>
      <protection hidden="1"/>
    </xf>
    <xf numFmtId="0" fontId="46" fillId="0" borderId="52" xfId="0" applyFont="1" applyBorder="1" applyAlignment="1" applyProtection="1">
      <alignment horizontal="center" vertical="center"/>
      <protection hidden="1"/>
    </xf>
    <xf numFmtId="0" fontId="50" fillId="39" borderId="2" xfId="0" applyFont="1" applyFill="1" applyBorder="1" applyAlignment="1">
      <alignment wrapText="1"/>
    </xf>
    <xf numFmtId="0" fontId="50" fillId="39" borderId="3" xfId="0" applyFont="1" applyFill="1" applyBorder="1" applyAlignment="1">
      <alignment wrapText="1"/>
    </xf>
    <xf numFmtId="0" fontId="7" fillId="10" borderId="8" xfId="0" applyFont="1" applyFill="1" applyBorder="1" applyAlignment="1">
      <alignment horizontal="center" vertical="center" wrapText="1"/>
    </xf>
    <xf numFmtId="0" fontId="7" fillId="10" borderId="10"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0" fillId="0" borderId="13"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8" fillId="12" borderId="6" xfId="0" applyFont="1" applyFill="1" applyBorder="1" applyAlignment="1">
      <alignment horizontal="center" vertical="center" wrapText="1"/>
    </xf>
    <xf numFmtId="0" fontId="8" fillId="12" borderId="0" xfId="0" applyFont="1" applyFill="1" applyAlignment="1">
      <alignment horizontal="center" vertical="center" wrapText="1"/>
    </xf>
    <xf numFmtId="0" fontId="7" fillId="10" borderId="1" xfId="0" applyFont="1" applyFill="1" applyBorder="1" applyAlignment="1">
      <alignment horizont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4" xfId="0" applyFont="1" applyFill="1" applyBorder="1" applyAlignment="1">
      <alignment horizontal="center" vertical="center"/>
    </xf>
    <xf numFmtId="0" fontId="6" fillId="7" borderId="5" xfId="0" applyFont="1" applyFill="1" applyBorder="1" applyAlignment="1">
      <alignment horizontal="center" vertical="center" wrapTex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49" fontId="24" fillId="7" borderId="5" xfId="0" applyNumberFormat="1" applyFont="1" applyFill="1" applyBorder="1" applyAlignment="1">
      <alignment horizontal="left" vertical="center" wrapText="1"/>
    </xf>
    <xf numFmtId="49" fontId="24" fillId="7" borderId="6" xfId="0" applyNumberFormat="1" applyFont="1" applyFill="1" applyBorder="1" applyAlignment="1">
      <alignment horizontal="left" vertical="center" wrapText="1"/>
    </xf>
    <xf numFmtId="0" fontId="5" fillId="6" borderId="2"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6" borderId="4" xfId="0" applyFont="1" applyFill="1" applyBorder="1" applyAlignment="1">
      <alignment horizontal="center" vertical="center" wrapText="1"/>
    </xf>
    <xf numFmtId="49" fontId="24" fillId="7" borderId="1" xfId="0" applyNumberFormat="1" applyFont="1" applyFill="1" applyBorder="1" applyAlignment="1">
      <alignment horizontal="left" vertical="center" wrapText="1"/>
    </xf>
  </cellXfs>
  <cellStyles count="2">
    <cellStyle name="Normal" xfId="0" builtinId="0"/>
    <cellStyle name="Pourcentage" xfId="1" builtinId="5"/>
  </cellStyles>
  <dxfs count="86">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808080"/>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
      <font>
        <b/>
        <i val="0"/>
        <color theme="0"/>
      </font>
      <fill>
        <patternFill>
          <bgColor theme="1"/>
        </patternFill>
      </fill>
    </dxf>
    <dxf>
      <font>
        <b/>
        <i val="0"/>
        <color theme="0"/>
      </font>
      <fill>
        <patternFill>
          <bgColor rgb="FFFF0000"/>
        </patternFill>
      </fill>
    </dxf>
    <dxf>
      <font>
        <b/>
        <i val="0"/>
        <color theme="0"/>
      </font>
      <fill>
        <patternFill>
          <bgColor theme="5"/>
        </patternFill>
      </fill>
    </dxf>
    <dxf>
      <font>
        <b/>
        <i val="0"/>
        <color theme="0"/>
      </font>
      <fill>
        <patternFill>
          <bgColor theme="7"/>
        </patternFill>
      </fill>
    </dxf>
    <dxf>
      <font>
        <b/>
        <i val="0"/>
        <color theme="0"/>
      </font>
      <fill>
        <patternFill>
          <bgColor theme="9"/>
        </patternFill>
      </fill>
    </dxf>
  </dxfs>
  <tableStyles count="0" defaultTableStyle="TableStyleMedium2" defaultPivotStyle="PivotStyleLight16"/>
  <colors>
    <mruColors>
      <color rgb="FF808080"/>
      <color rgb="FFD0CECE"/>
      <color rgb="FF70AD47"/>
      <color rgb="FFED7D31"/>
      <color rgb="FFFF8D83"/>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1967273</xdr:colOff>
      <xdr:row>11</xdr:row>
      <xdr:rowOff>129027</xdr:rowOff>
    </xdr:from>
    <xdr:to>
      <xdr:col>4</xdr:col>
      <xdr:colOff>3175909</xdr:colOff>
      <xdr:row>11</xdr:row>
      <xdr:rowOff>2814918</xdr:rowOff>
    </xdr:to>
    <xdr:sp macro="" textlink="">
      <xdr:nvSpPr>
        <xdr:cNvPr id="2" name="Flèche : gauche 1">
          <a:extLst>
            <a:ext uri="{FF2B5EF4-FFF2-40B4-BE49-F238E27FC236}">
              <a16:creationId xmlns:a16="http://schemas.microsoft.com/office/drawing/2014/main" id="{00000000-0008-0000-0900-000002000000}"/>
            </a:ext>
          </a:extLst>
        </xdr:cNvPr>
        <xdr:cNvSpPr/>
      </xdr:nvSpPr>
      <xdr:spPr>
        <a:xfrm rot="16200000">
          <a:off x="12016388" y="5613826"/>
          <a:ext cx="2685891" cy="1208636"/>
        </a:xfrm>
        <a:prstGeom prst="leftArrow">
          <a:avLst/>
        </a:prstGeom>
        <a:solidFill>
          <a:srgbClr val="FFFF00"/>
        </a:solidFill>
        <a:ln w="762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23614</xdr:colOff>
      <xdr:row>10</xdr:row>
      <xdr:rowOff>193700</xdr:rowOff>
    </xdr:from>
    <xdr:to>
      <xdr:col>4</xdr:col>
      <xdr:colOff>5191741</xdr:colOff>
      <xdr:row>11</xdr:row>
      <xdr:rowOff>965067</xdr:rowOff>
    </xdr:to>
    <xdr:sp macro="" textlink="">
      <xdr:nvSpPr>
        <xdr:cNvPr id="3" name="ZoneTexte 2">
          <a:extLst>
            <a:ext uri="{FF2B5EF4-FFF2-40B4-BE49-F238E27FC236}">
              <a16:creationId xmlns:a16="http://schemas.microsoft.com/office/drawing/2014/main" id="{00000000-0008-0000-0900-000003000000}"/>
            </a:ext>
          </a:extLst>
        </xdr:cNvPr>
        <xdr:cNvSpPr txBox="1"/>
      </xdr:nvSpPr>
      <xdr:spPr>
        <a:xfrm>
          <a:off x="10811357" y="4547986"/>
          <a:ext cx="5168127" cy="116325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1400" b="1"/>
            <a:t>Choisissez le type d'activité</a:t>
          </a:r>
          <a:r>
            <a:rPr lang="fr-FR" sz="1400" b="1" baseline="0"/>
            <a:t> </a:t>
          </a:r>
          <a:r>
            <a:rPr lang="fr-FR" sz="1400" b="1"/>
            <a:t>de votre 145</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1846169</xdr:colOff>
      <xdr:row>9</xdr:row>
      <xdr:rowOff>535082</xdr:rowOff>
    </xdr:from>
    <xdr:to>
      <xdr:col>4</xdr:col>
      <xdr:colOff>2878230</xdr:colOff>
      <xdr:row>9</xdr:row>
      <xdr:rowOff>2379570</xdr:rowOff>
    </xdr:to>
    <xdr:sp macro="" textlink="">
      <xdr:nvSpPr>
        <xdr:cNvPr id="2" name="Flèche : gauche 1">
          <a:extLst>
            <a:ext uri="{FF2B5EF4-FFF2-40B4-BE49-F238E27FC236}">
              <a16:creationId xmlns:a16="http://schemas.microsoft.com/office/drawing/2014/main" id="{00000000-0008-0000-0A00-000002000000}"/>
            </a:ext>
          </a:extLst>
        </xdr:cNvPr>
        <xdr:cNvSpPr/>
      </xdr:nvSpPr>
      <xdr:spPr>
        <a:xfrm rot="16200000">
          <a:off x="10252262" y="3639671"/>
          <a:ext cx="1844488" cy="1032061"/>
        </a:xfrm>
        <a:prstGeom prst="leftArrow">
          <a:avLst/>
        </a:prstGeom>
        <a:solidFill>
          <a:srgbClr val="FFFF00"/>
        </a:solidFill>
        <a:ln w="762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4</xdr:col>
      <xdr:colOff>124023</xdr:colOff>
      <xdr:row>9</xdr:row>
      <xdr:rowOff>85618</xdr:rowOff>
    </xdr:from>
    <xdr:to>
      <xdr:col>4</xdr:col>
      <xdr:colOff>4204447</xdr:colOff>
      <xdr:row>9</xdr:row>
      <xdr:rowOff>1099296</xdr:rowOff>
    </xdr:to>
    <xdr:sp macro="" textlink="">
      <xdr:nvSpPr>
        <xdr:cNvPr id="3" name="ZoneTexte 2">
          <a:extLst>
            <a:ext uri="{FF2B5EF4-FFF2-40B4-BE49-F238E27FC236}">
              <a16:creationId xmlns:a16="http://schemas.microsoft.com/office/drawing/2014/main" id="{00000000-0008-0000-0A00-000003000000}"/>
            </a:ext>
          </a:extLst>
        </xdr:cNvPr>
        <xdr:cNvSpPr txBox="1"/>
      </xdr:nvSpPr>
      <xdr:spPr>
        <a:xfrm>
          <a:off x="8936329" y="2783994"/>
          <a:ext cx="4080424" cy="101367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1200" b="1"/>
            <a:t>Choisissez la criticité des éléments</a:t>
          </a:r>
          <a:r>
            <a:rPr lang="fr-FR" sz="1200" b="1" baseline="0"/>
            <a:t> produis </a:t>
          </a:r>
          <a:r>
            <a:rPr lang="fr-FR" sz="1200" b="1"/>
            <a:t>par votre 21G</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5420846</xdr:colOff>
      <xdr:row>22</xdr:row>
      <xdr:rowOff>146797</xdr:rowOff>
    </xdr:from>
    <xdr:to>
      <xdr:col>2</xdr:col>
      <xdr:colOff>844924</xdr:colOff>
      <xdr:row>23</xdr:row>
      <xdr:rowOff>479612</xdr:rowOff>
    </xdr:to>
    <xdr:sp macro="" textlink="">
      <xdr:nvSpPr>
        <xdr:cNvPr id="2" name="Flèche : gauche 1">
          <a:extLst>
            <a:ext uri="{FF2B5EF4-FFF2-40B4-BE49-F238E27FC236}">
              <a16:creationId xmlns:a16="http://schemas.microsoft.com/office/drawing/2014/main" id="{00000000-0008-0000-0B00-000002000000}"/>
            </a:ext>
          </a:extLst>
        </xdr:cNvPr>
        <xdr:cNvSpPr/>
      </xdr:nvSpPr>
      <xdr:spPr>
        <a:xfrm rot="10800000">
          <a:off x="8477811" y="5875244"/>
          <a:ext cx="1457325" cy="565897"/>
        </a:xfrm>
        <a:prstGeom prst="leftArrow">
          <a:avLst/>
        </a:prstGeom>
        <a:solidFill>
          <a:srgbClr val="FFFF00"/>
        </a:solidFill>
        <a:ln w="76200">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1730748</xdr:colOff>
      <xdr:row>21</xdr:row>
      <xdr:rowOff>187699</xdr:rowOff>
    </xdr:from>
    <xdr:to>
      <xdr:col>1</xdr:col>
      <xdr:colOff>5238404</xdr:colOff>
      <xdr:row>23</xdr:row>
      <xdr:rowOff>487457</xdr:rowOff>
    </xdr:to>
    <xdr:sp macro="" textlink="">
      <xdr:nvSpPr>
        <xdr:cNvPr id="4" name="ZoneTexte 3">
          <a:extLst>
            <a:ext uri="{FF2B5EF4-FFF2-40B4-BE49-F238E27FC236}">
              <a16:creationId xmlns:a16="http://schemas.microsoft.com/office/drawing/2014/main" id="{00000000-0008-0000-0B00-000004000000}"/>
            </a:ext>
          </a:extLst>
        </xdr:cNvPr>
        <xdr:cNvSpPr txBox="1"/>
      </xdr:nvSpPr>
      <xdr:spPr>
        <a:xfrm>
          <a:off x="4787713" y="5683064"/>
          <a:ext cx="3507656" cy="76592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fr-FR" sz="1100" b="1"/>
            <a:t>Choisissez vos</a:t>
          </a:r>
          <a:r>
            <a:rPr lang="fr-FR" sz="1100" b="1" baseline="0"/>
            <a:t> règles opérationnelles.</a:t>
          </a:r>
        </a:p>
        <a:p>
          <a:pPr algn="ctr"/>
          <a:r>
            <a:rPr lang="fr-FR" sz="1100" b="1" baseline="0"/>
            <a:t>Si vous opérez en NCO et NCC, choisissez NCC</a:t>
          </a:r>
          <a:endParaRPr lang="fr-FR" sz="11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45416-9093-4DDA-8DEB-97BE608374D9}">
  <sheetPr codeName="Feuil1"/>
  <dimension ref="A1:A3"/>
  <sheetViews>
    <sheetView tabSelected="1" zoomScale="85" zoomScaleNormal="85" workbookViewId="0">
      <selection activeCell="A2" sqref="A2"/>
    </sheetView>
  </sheetViews>
  <sheetFormatPr baseColWidth="10" defaultColWidth="11.42578125" defaultRowHeight="15"/>
  <cols>
    <col min="1" max="1" width="213.85546875" customWidth="1"/>
  </cols>
  <sheetData>
    <row r="1" spans="1:1" ht="28.5">
      <c r="A1" s="38" t="s">
        <v>0</v>
      </c>
    </row>
    <row r="2" spans="1:1" ht="409.15" customHeight="1">
      <c r="A2" s="37" t="s">
        <v>1</v>
      </c>
    </row>
    <row r="3" spans="1:1" ht="180" customHeight="1">
      <c r="A3" s="37" t="s">
        <v>2</v>
      </c>
    </row>
  </sheetData>
  <sheetProtection algorithmName="SHA-512" hashValue="jNzxp0xBOo302+wk2DOkCjbiLK74Hg+aQHpQly7KSB0vLkJqeoCZ7bDqq6AQsnHRJUuFCxIhmPO8Qsiq6lhWAQ==" saltValue="tiSLibb0R74m/V4lysFsjg==" spinCount="100000" sheet="1" objects="1" scenario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29F07-AD86-A347-AECE-06FD9AEC7073}">
  <sheetPr codeName="Feuil61">
    <tabColor theme="9"/>
  </sheetPr>
  <dimension ref="A1:J17"/>
  <sheetViews>
    <sheetView topLeftCell="A2" zoomScale="70" zoomScaleNormal="70" workbookViewId="0">
      <selection activeCell="C4" sqref="C4"/>
    </sheetView>
  </sheetViews>
  <sheetFormatPr baseColWidth="10" defaultColWidth="11.42578125" defaultRowHeight="15"/>
  <cols>
    <col min="1" max="1" width="60.5703125" customWidth="1"/>
    <col min="2" max="2" width="63.140625" customWidth="1"/>
    <col min="3" max="3" width="15.140625" customWidth="1"/>
    <col min="4" max="4" width="18.42578125" customWidth="1"/>
    <col min="5" max="5" width="76.5703125" customWidth="1"/>
    <col min="6" max="7" width="35.42578125" hidden="1" customWidth="1"/>
    <col min="8" max="8" width="35.42578125" customWidth="1"/>
    <col min="9" max="10" width="25.85546875" hidden="1" customWidth="1"/>
    <col min="11" max="11" width="25.85546875" customWidth="1"/>
  </cols>
  <sheetData>
    <row r="1" spans="1:10">
      <c r="A1" s="278"/>
      <c r="B1" s="278"/>
      <c r="E1" s="219"/>
      <c r="F1" s="219"/>
      <c r="G1" s="219"/>
      <c r="H1" s="219"/>
    </row>
    <row r="2" spans="1:10">
      <c r="A2" s="278"/>
      <c r="B2" s="278"/>
      <c r="C2" s="279" t="s">
        <v>76</v>
      </c>
      <c r="D2" s="279"/>
      <c r="E2" s="109"/>
      <c r="F2" s="109"/>
      <c r="G2" s="109"/>
      <c r="H2" s="109"/>
      <c r="I2" s="280" t="s">
        <v>77</v>
      </c>
      <c r="J2" s="281"/>
    </row>
    <row r="3" spans="1:10" ht="98.25" customHeight="1" thickBot="1">
      <c r="A3" s="133" t="s">
        <v>78</v>
      </c>
      <c r="B3" s="134" t="s">
        <v>79</v>
      </c>
      <c r="C3" s="112" t="s">
        <v>80</v>
      </c>
      <c r="D3" s="112" t="s">
        <v>81</v>
      </c>
      <c r="E3" s="135" t="s">
        <v>82</v>
      </c>
      <c r="F3" s="225" t="s">
        <v>120</v>
      </c>
      <c r="G3" s="225" t="s">
        <v>121</v>
      </c>
      <c r="H3" s="225" t="str">
        <f>IF($E$13=$B$12,F3,G3)</f>
        <v>Entretien d’aéronef complet ou  d’élément ayant une/des fonction(s) « sécurité » majeure(s)
(évaluation OSAC)</v>
      </c>
      <c r="I3" s="129" t="s">
        <v>84</v>
      </c>
      <c r="J3" s="130" t="s">
        <v>85</v>
      </c>
    </row>
    <row r="4" spans="1:10" ht="32.25" customHeight="1" thickTop="1" thickBot="1">
      <c r="A4" s="283" t="s">
        <v>122</v>
      </c>
      <c r="B4" s="136" t="s">
        <v>123</v>
      </c>
      <c r="C4" s="54"/>
      <c r="D4" s="55"/>
      <c r="E4" s="76"/>
      <c r="F4" s="236" t="s">
        <v>15</v>
      </c>
      <c r="G4" s="237" t="s">
        <v>17</v>
      </c>
      <c r="H4" s="245" t="str">
        <f>IF($E$13=$B$12,F4,G4)</f>
        <v>G3 - GRAVE</v>
      </c>
      <c r="I4" s="92">
        <f>IF(H4=Gravité!$B$5,Gravité!$D$5,IF(H4=Gravité!$B$6,Gravité!$D$6,IF(H4=Gravité!$B$7,Gravité!$D$7,IF(H4=Gravité!$B$8,Gravité!$D$8,IF(H4=Gravité!$B$9,Gravité!$D$9,0)))))</f>
        <v>3</v>
      </c>
      <c r="J4" s="93">
        <f>IF(C4="x",I4,0)</f>
        <v>0</v>
      </c>
    </row>
    <row r="5" spans="1:10" ht="28.15" customHeight="1" thickBot="1">
      <c r="A5" s="284"/>
      <c r="B5" s="214" t="s">
        <v>124</v>
      </c>
      <c r="C5" s="65"/>
      <c r="D5" s="66"/>
      <c r="E5" s="76"/>
      <c r="F5" s="238" t="s">
        <v>12</v>
      </c>
      <c r="G5" s="239" t="s">
        <v>15</v>
      </c>
      <c r="H5" s="245" t="str">
        <f t="shared" ref="H5:H9" si="0">IF($E$13=$B$12,F5,G5)</f>
        <v>G4 - CRITIQUE</v>
      </c>
      <c r="I5" s="92">
        <f>IF(H5=Gravité!$B$5,Gravité!$D$5,IF(H5=Gravité!$B$6,Gravité!$D$6,IF(H5=Gravité!$B$7,Gravité!$D$7,IF(H5=Gravité!$B$8,Gravité!$D$8,IF(H5=Gravité!$B$9,Gravité!$D$9,0)))))</f>
        <v>4</v>
      </c>
      <c r="J5" s="93">
        <f t="shared" ref="J5:J9" si="1">IF(C5="x",I5,0)</f>
        <v>0</v>
      </c>
    </row>
    <row r="6" spans="1:10" ht="30.75" thickBot="1">
      <c r="A6" s="284"/>
      <c r="B6" s="136" t="s">
        <v>125</v>
      </c>
      <c r="C6" s="56"/>
      <c r="D6" s="57"/>
      <c r="E6" s="76"/>
      <c r="F6" s="240" t="s">
        <v>17</v>
      </c>
      <c r="G6" s="241" t="s">
        <v>19</v>
      </c>
      <c r="H6" s="245" t="str">
        <f t="shared" si="0"/>
        <v>G2 - SIGNIFICATIVE</v>
      </c>
      <c r="I6" s="92">
        <f>IF(H6=Gravité!$B$5,Gravité!$D$5,IF(H6=Gravité!$B$6,Gravité!$D$6,IF(H6=Gravité!$B$7,Gravité!$D$7,IF(H6=Gravité!$B$8,Gravité!$D$8,IF(H6=Gravité!$B$9,Gravité!$D$9,0)))))</f>
        <v>2</v>
      </c>
      <c r="J6" s="93">
        <f t="shared" si="1"/>
        <v>0</v>
      </c>
    </row>
    <row r="7" spans="1:10" ht="21" customHeight="1" thickBot="1">
      <c r="A7" s="284"/>
      <c r="B7" s="136" t="s">
        <v>126</v>
      </c>
      <c r="C7" s="56"/>
      <c r="D7" s="57"/>
      <c r="E7" s="76"/>
      <c r="F7" s="242" t="s">
        <v>15</v>
      </c>
      <c r="G7" s="243" t="s">
        <v>17</v>
      </c>
      <c r="H7" s="245" t="str">
        <f t="shared" si="0"/>
        <v>G3 - GRAVE</v>
      </c>
      <c r="I7" s="92">
        <f>IF(H7=Gravité!$B$5,Gravité!$D$5,IF(H7=Gravité!$B$6,Gravité!$D$6,IF(H7=Gravité!$B$7,Gravité!$D$7,IF(H7=Gravité!$B$8,Gravité!$D$8,IF(H7=Gravité!$B$9,Gravité!$D$9,0)))))</f>
        <v>3</v>
      </c>
      <c r="J7" s="93">
        <f t="shared" si="1"/>
        <v>0</v>
      </c>
    </row>
    <row r="8" spans="1:10" ht="33.75" customHeight="1" thickBot="1">
      <c r="A8" s="284"/>
      <c r="B8" s="136" t="s">
        <v>127</v>
      </c>
      <c r="C8" s="56"/>
      <c r="D8" s="57"/>
      <c r="E8" s="76"/>
      <c r="F8" s="242" t="s">
        <v>15</v>
      </c>
      <c r="G8" s="243" t="s">
        <v>17</v>
      </c>
      <c r="H8" s="245" t="str">
        <f t="shared" si="0"/>
        <v>G3 - GRAVE</v>
      </c>
      <c r="I8" s="92">
        <f>IF(H8=Gravité!$B$5,Gravité!$D$5,IF(H8=Gravité!$B$6,Gravité!$D$6,IF(H8=Gravité!$B$7,Gravité!$D$7,IF(H8=Gravité!$B$8,Gravité!$D$8,IF(H8=Gravité!$B$9,Gravité!$D$9,0)))))</f>
        <v>3</v>
      </c>
      <c r="J8" s="93">
        <f t="shared" si="1"/>
        <v>0</v>
      </c>
    </row>
    <row r="9" spans="1:10" ht="70.5" customHeight="1" thickBot="1">
      <c r="A9" s="285"/>
      <c r="B9" s="136" t="s">
        <v>128</v>
      </c>
      <c r="C9" s="58"/>
      <c r="D9" s="59"/>
      <c r="E9" s="76"/>
      <c r="F9" s="242" t="s">
        <v>15</v>
      </c>
      <c r="G9" s="244" t="s">
        <v>8</v>
      </c>
      <c r="H9" s="245" t="str">
        <f t="shared" si="0"/>
        <v>G3 - GRAVE</v>
      </c>
      <c r="I9" s="92">
        <f>IF(H9=Gravité!$B$5,Gravité!$D$5,IF(H9=Gravité!$B$6,Gravité!$D$6,IF(H9=Gravité!$B$7,Gravité!$D$7,IF(H9=Gravité!$B$8,Gravité!$D$8,IF(H9=Gravité!$B$9,Gravité!$D$9,0)))))</f>
        <v>3</v>
      </c>
      <c r="J9" s="93">
        <f t="shared" si="1"/>
        <v>0</v>
      </c>
    </row>
    <row r="10" spans="1:10" ht="16.5" thickTop="1" thickBot="1">
      <c r="A10" s="220"/>
      <c r="I10" s="131">
        <f>SUM(I4:I9)</f>
        <v>18</v>
      </c>
      <c r="J10" s="132">
        <f>SUM(J4:J9)*10/I10</f>
        <v>0</v>
      </c>
    </row>
    <row r="11" spans="1:10" ht="31.5" customHeight="1">
      <c r="A11" s="221" t="s">
        <v>129</v>
      </c>
      <c r="B11" s="222"/>
    </row>
    <row r="12" spans="1:10" ht="229.5" customHeight="1" thickBot="1">
      <c r="A12" s="223" t="s">
        <v>130</v>
      </c>
      <c r="B12" s="226" t="s">
        <v>131</v>
      </c>
    </row>
    <row r="13" spans="1:10" ht="76.5" customHeight="1" thickBot="1">
      <c r="A13" s="221" t="s">
        <v>132</v>
      </c>
      <c r="B13" s="226" t="s">
        <v>133</v>
      </c>
      <c r="D13" s="205" t="s">
        <v>134</v>
      </c>
      <c r="E13" s="206" t="s">
        <v>131</v>
      </c>
    </row>
    <row r="14" spans="1:10">
      <c r="A14" s="224"/>
    </row>
    <row r="15" spans="1:10">
      <c r="A15" s="137"/>
    </row>
    <row r="17" spans="1:1">
      <c r="A17" s="137"/>
    </row>
  </sheetData>
  <sheetProtection algorithmName="SHA-512" hashValue="+lqFdoadDsTfdm9PmmXVBmH6TZL9i7bH2t32YhOyfbfLIllGGhVN9qvDn300O17Qc10gw5tPRJXGVotmtxGBJQ==" saltValue="ZP3Tkys0gzqaPaWLjYoeRw==" spinCount="100000" sheet="1" objects="1" scenarios="1"/>
  <protectedRanges>
    <protectedRange sqref="C4:E9 E13" name="Part145"/>
  </protectedRanges>
  <mergeCells count="4">
    <mergeCell ref="A4:A9"/>
    <mergeCell ref="A1:B2"/>
    <mergeCell ref="C2:D2"/>
    <mergeCell ref="I2:J2"/>
  </mergeCells>
  <conditionalFormatting sqref="H4:H9">
    <cfRule type="containsText" dxfId="45" priority="1" operator="containsText" text="N/A">
      <formula>NOT(ISERROR(SEARCH("N/A",H4)))</formula>
    </cfRule>
    <cfRule type="containsText" dxfId="44" priority="2" operator="containsText" text="G5">
      <formula>NOT(ISERROR(SEARCH("G5",H4)))</formula>
    </cfRule>
    <cfRule type="containsText" dxfId="43" priority="9" operator="containsText" text="G1">
      <formula>NOT(ISERROR(SEARCH("G1",H4)))</formula>
    </cfRule>
    <cfRule type="containsText" dxfId="42" priority="10" operator="containsText" text="G2">
      <formula>NOT(ISERROR(SEARCH("G2",H4)))</formula>
    </cfRule>
    <cfRule type="containsText" dxfId="41" priority="11" operator="containsText" text="G3">
      <formula>NOT(ISERROR(SEARCH("G3",H4)))</formula>
    </cfRule>
    <cfRule type="containsText" dxfId="40" priority="12" operator="containsText" text="G4">
      <formula>NOT(ISERROR(SEARCH("G4",H4)))</formula>
    </cfRule>
  </conditionalFormatting>
  <dataValidations count="1">
    <dataValidation type="list" allowBlank="1" showInputMessage="1" showErrorMessage="1" sqref="E13" xr:uid="{44484AC3-8709-493F-81FA-40C272370A9A}">
      <formula1>$B$12:$B$13</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97338DD-4749-E54B-9A17-B15E4EA0E3E5}">
          <x14:formula1>
            <xm:f>Gravité!$M$3:$M$4</xm:f>
          </x14:formula1>
          <xm:sqref>C4:D9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A5836-4FC8-4809-B582-87CF7E73544F}">
  <sheetPr codeName="Feuil8">
    <tabColor theme="9"/>
  </sheetPr>
  <dimension ref="A1:K12"/>
  <sheetViews>
    <sheetView zoomScale="85" zoomScaleNormal="85" workbookViewId="0">
      <selection activeCell="C4" sqref="C4"/>
    </sheetView>
  </sheetViews>
  <sheetFormatPr baseColWidth="10" defaultColWidth="8.85546875" defaultRowHeight="15"/>
  <cols>
    <col min="1" max="1" width="45.85546875" customWidth="1"/>
    <col min="2" max="2" width="48.5703125" bestFit="1" customWidth="1"/>
    <col min="3" max="3" width="18.140625" customWidth="1"/>
    <col min="4" max="4" width="16" customWidth="1"/>
    <col min="5" max="5" width="69" customWidth="1"/>
    <col min="6" max="7" width="32" hidden="1" customWidth="1"/>
    <col min="8" max="8" width="23.85546875" bestFit="1" customWidth="1"/>
    <col min="9" max="10" width="20.28515625" hidden="1" customWidth="1"/>
    <col min="11" max="12" width="20.28515625" customWidth="1"/>
  </cols>
  <sheetData>
    <row r="1" spans="1:11">
      <c r="A1" s="286"/>
      <c r="B1" s="286"/>
      <c r="C1" s="207"/>
      <c r="D1" s="207"/>
      <c r="E1" s="207"/>
      <c r="F1" s="207"/>
      <c r="G1" s="207"/>
      <c r="H1" s="207"/>
      <c r="I1" s="207"/>
      <c r="J1" s="207"/>
      <c r="K1" s="207"/>
    </row>
    <row r="2" spans="1:11">
      <c r="A2" s="286"/>
      <c r="B2" s="286"/>
      <c r="C2" s="287" t="s">
        <v>76</v>
      </c>
      <c r="D2" s="288"/>
      <c r="E2" s="208"/>
      <c r="F2" s="208"/>
      <c r="G2" s="208"/>
      <c r="H2" s="208"/>
      <c r="I2" s="289" t="s">
        <v>77</v>
      </c>
      <c r="J2" s="290"/>
      <c r="K2" s="207"/>
    </row>
    <row r="3" spans="1:11" ht="66.75" customHeight="1" thickBot="1">
      <c r="A3" s="209" t="s">
        <v>78</v>
      </c>
      <c r="B3" s="210" t="s">
        <v>79</v>
      </c>
      <c r="C3" s="112" t="s">
        <v>135</v>
      </c>
      <c r="D3" s="211" t="s">
        <v>81</v>
      </c>
      <c r="E3" s="212" t="s">
        <v>82</v>
      </c>
      <c r="F3" s="217" t="s">
        <v>136</v>
      </c>
      <c r="G3" s="217" t="s">
        <v>137</v>
      </c>
      <c r="H3" s="217" t="str">
        <f>IF($E$11=$B$10,F3,G3)</f>
        <v>Producteur aéronef ou éléments critiques 
(évaluation OSAC)</v>
      </c>
      <c r="I3" s="123" t="s">
        <v>84</v>
      </c>
      <c r="J3" s="124" t="s">
        <v>85</v>
      </c>
      <c r="K3" s="207"/>
    </row>
    <row r="4" spans="1:11" ht="30.75" thickBot="1">
      <c r="A4" s="291" t="s">
        <v>138</v>
      </c>
      <c r="B4" s="213" t="s">
        <v>139</v>
      </c>
      <c r="C4" s="69"/>
      <c r="D4" s="70"/>
      <c r="E4" s="75"/>
      <c r="F4" s="229" t="s">
        <v>12</v>
      </c>
      <c r="G4" s="233" t="s">
        <v>15</v>
      </c>
      <c r="H4" s="218" t="str">
        <f>IF($E$11=$B$10,F4,G4)</f>
        <v>G4 - CRITIQUE</v>
      </c>
      <c r="I4" s="125">
        <f>IF(H4=Gravité!$B$5,Gravité!$D$5,IF(H4=Gravité!$B$6,Gravité!$D$6,IF(H4=Gravité!$B$7,Gravité!$D$7,IF(H4=Gravité!$B$8,Gravité!$D$8,IF(H4=Gravité!$B$9,Gravité!$D$9,0)))))</f>
        <v>4</v>
      </c>
      <c r="J4" s="126">
        <f>IF(C4="x",I4,0)</f>
        <v>0</v>
      </c>
      <c r="K4" s="207"/>
    </row>
    <row r="5" spans="1:11" ht="16.5" thickBot="1">
      <c r="A5" s="292"/>
      <c r="B5" s="214" t="s">
        <v>141</v>
      </c>
      <c r="C5" s="71"/>
      <c r="D5" s="72"/>
      <c r="E5" s="75" t="s">
        <v>140</v>
      </c>
      <c r="F5" s="232" t="s">
        <v>12</v>
      </c>
      <c r="G5" s="233" t="s">
        <v>15</v>
      </c>
      <c r="H5" s="218" t="str">
        <f t="shared" ref="H5:H8" si="0">IF($E$11=$B$10,F5,G5)</f>
        <v>G4 - CRITIQUE</v>
      </c>
      <c r="I5" s="125">
        <f>IF(H5=Gravité!$B$5,Gravité!$D$5,IF(H5=Gravité!$B$6,Gravité!$D$6,IF(H5=Gravité!$B$7,Gravité!$D$7,IF(H5=Gravité!$B$8,Gravité!$D$8,IF(H5=Gravité!$B$9,Gravité!$D$9,0)))))</f>
        <v>4</v>
      </c>
      <c r="J5" s="126">
        <f>IF(C5="x",I5,0)</f>
        <v>0</v>
      </c>
      <c r="K5" s="207"/>
    </row>
    <row r="6" spans="1:11" ht="16.5" thickBot="1">
      <c r="A6" s="292"/>
      <c r="B6" s="213" t="s">
        <v>142</v>
      </c>
      <c r="C6" s="71"/>
      <c r="D6" s="72"/>
      <c r="E6" s="75"/>
      <c r="F6" s="231" t="s">
        <v>17</v>
      </c>
      <c r="G6" s="234" t="s">
        <v>19</v>
      </c>
      <c r="H6" s="218" t="str">
        <f t="shared" si="0"/>
        <v>G2 - SIGNIFICATIVE</v>
      </c>
      <c r="I6" s="125">
        <f>IF(H6=Gravité!$B$5,Gravité!$D$5,IF(H6=Gravité!$B$6,Gravité!$D$6,IF(H6=Gravité!$B$7,Gravité!$D$7,IF(H6=Gravité!$B$8,Gravité!$D$8,IF(H6=Gravité!$B$9,Gravité!$D$9,0)))))</f>
        <v>2</v>
      </c>
      <c r="J6" s="126">
        <f>IF(C6="x",I6,0)</f>
        <v>0</v>
      </c>
      <c r="K6" s="207"/>
    </row>
    <row r="7" spans="1:11" ht="16.5" thickBot="1">
      <c r="A7" s="292"/>
      <c r="B7" s="213" t="s">
        <v>143</v>
      </c>
      <c r="C7" s="71"/>
      <c r="D7" s="72"/>
      <c r="E7" s="75"/>
      <c r="F7" s="230" t="s">
        <v>15</v>
      </c>
      <c r="G7" s="234" t="s">
        <v>19</v>
      </c>
      <c r="H7" s="218" t="str">
        <f t="shared" si="0"/>
        <v>G3 - GRAVE</v>
      </c>
      <c r="I7" s="125">
        <f>IF(H7=Gravité!$B$5,Gravité!$D$5,IF(H7=Gravité!$B$6,Gravité!$D$6,IF(H7=Gravité!$B$7,Gravité!$D$7,IF(H7=Gravité!$B$8,Gravité!$D$8,IF(H7=Gravité!$B$9,Gravité!$D$9,0)))))</f>
        <v>3</v>
      </c>
      <c r="J7" s="126">
        <f>IF(C7="x",I7,0)</f>
        <v>0</v>
      </c>
      <c r="K7" s="207"/>
    </row>
    <row r="8" spans="1:11" ht="30.75" thickBot="1">
      <c r="A8" s="292"/>
      <c r="B8" s="213" t="s">
        <v>144</v>
      </c>
      <c r="C8" s="73"/>
      <c r="D8" s="74"/>
      <c r="E8" s="75" t="s">
        <v>140</v>
      </c>
      <c r="F8" s="230" t="s">
        <v>15</v>
      </c>
      <c r="G8" s="235" t="s">
        <v>17</v>
      </c>
      <c r="H8" s="218" t="str">
        <f t="shared" si="0"/>
        <v>G3 - GRAVE</v>
      </c>
      <c r="I8" s="125">
        <f>IF(H8=Gravité!$B$5,Gravité!$D$5,IF(H8=Gravité!$B$6,Gravité!$D$6,IF(H8=Gravité!$B$7,Gravité!$D$7,IF(H8=Gravité!$B$8,Gravité!$D$8,IF(H8=Gravité!$B$9,Gravité!$D$9,0)))))</f>
        <v>3</v>
      </c>
      <c r="J8" s="126">
        <f>IF(C8="x",I8,0)</f>
        <v>0</v>
      </c>
      <c r="K8" s="207"/>
    </row>
    <row r="9" spans="1:11" ht="15.75" thickBot="1">
      <c r="A9" s="207"/>
      <c r="B9" s="246"/>
      <c r="C9" s="207"/>
      <c r="D9" s="207"/>
      <c r="E9" s="207"/>
      <c r="F9" s="207"/>
      <c r="G9" s="207"/>
      <c r="H9" s="207"/>
      <c r="I9" s="127">
        <f>SUM(I4:I8)</f>
        <v>16</v>
      </c>
      <c r="J9" s="128">
        <f>SUM(J4:J8)*10/I9</f>
        <v>0</v>
      </c>
      <c r="K9" s="207"/>
    </row>
    <row r="10" spans="1:11" ht="196.5" customHeight="1" thickBot="1">
      <c r="A10" s="215" t="s">
        <v>145</v>
      </c>
      <c r="B10" s="248" t="s">
        <v>146</v>
      </c>
      <c r="C10" s="247"/>
      <c r="D10" s="207"/>
      <c r="E10" s="207"/>
      <c r="F10" s="207"/>
      <c r="G10" s="207"/>
      <c r="H10" s="207"/>
      <c r="I10" s="207"/>
      <c r="J10" s="207"/>
      <c r="K10" s="207"/>
    </row>
    <row r="11" spans="1:11" ht="90" customHeight="1" thickBot="1">
      <c r="A11" s="215" t="s">
        <v>147</v>
      </c>
      <c r="B11" s="226" t="s">
        <v>148</v>
      </c>
      <c r="C11" s="207"/>
      <c r="D11" s="205" t="s">
        <v>149</v>
      </c>
      <c r="E11" s="206" t="s">
        <v>146</v>
      </c>
      <c r="F11" s="207"/>
      <c r="G11" s="207"/>
      <c r="H11" s="207"/>
      <c r="I11" s="207"/>
      <c r="J11" s="207"/>
      <c r="K11" s="207"/>
    </row>
    <row r="12" spans="1:11">
      <c r="A12" s="216"/>
      <c r="B12" s="207"/>
      <c r="C12" s="207"/>
      <c r="F12" s="207"/>
      <c r="G12" s="207"/>
      <c r="H12" s="207"/>
      <c r="I12" s="207"/>
      <c r="J12" s="207"/>
      <c r="K12" s="207"/>
    </row>
  </sheetData>
  <sheetProtection algorithmName="SHA-512" hashValue="PmgZcFmVXhCVFenei/4KDQxG2LJJm1Eoo5MRHTG2GcJ1qcN1LHPxpP4LorLFRryiJ2uvwS85jwNe9oginXT6dQ==" saltValue="5h+dqyEDmkDxkYSiqLNYyg==" spinCount="100000" sheet="1" objects="1" scenarios="1"/>
  <protectedRanges>
    <protectedRange sqref="C4:E8 E11" name="Part21G"/>
  </protectedRanges>
  <mergeCells count="4">
    <mergeCell ref="A1:B2"/>
    <mergeCell ref="C2:D2"/>
    <mergeCell ref="I2:J2"/>
    <mergeCell ref="A4:A8"/>
  </mergeCells>
  <conditionalFormatting sqref="H4:H8">
    <cfRule type="containsText" dxfId="39" priority="1" operator="containsText" text="G1">
      <formula>NOT(ISERROR(SEARCH("G1",H4)))</formula>
    </cfRule>
    <cfRule type="containsText" dxfId="38" priority="2" operator="containsText" text="G2">
      <formula>NOT(ISERROR(SEARCH("G2",H4)))</formula>
    </cfRule>
    <cfRule type="containsText" dxfId="37" priority="3" operator="containsText" text="G3">
      <formula>NOT(ISERROR(SEARCH("G3",H4)))</formula>
    </cfRule>
    <cfRule type="containsText" dxfId="36" priority="4" operator="containsText" text="G4">
      <formula>NOT(ISERROR(SEARCH("G4",H4)))</formula>
    </cfRule>
    <cfRule type="containsText" dxfId="35" priority="5" operator="containsText" text="G5">
      <formula>NOT(ISERROR(SEARCH("G5",H4)))</formula>
    </cfRule>
  </conditionalFormatting>
  <dataValidations count="1">
    <dataValidation type="list" allowBlank="1" showInputMessage="1" showErrorMessage="1" sqref="E11" xr:uid="{B1D3D633-62DD-4D0A-BBBE-EC6A80480948}">
      <formula1>$B$10:$B$11</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9D689DF-29BE-4178-8D66-9E34E547AB39}">
          <x14:formula1>
            <xm:f>Gravité!$M$3:$M$4</xm:f>
          </x14:formula1>
          <xm:sqref>C4:D8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6827D-929D-4637-AE72-468D265D7F3B}">
  <sheetPr codeName="Feuil2">
    <tabColor theme="9"/>
  </sheetPr>
  <dimension ref="A2:J310"/>
  <sheetViews>
    <sheetView topLeftCell="A2" zoomScale="85" zoomScaleNormal="85" workbookViewId="0">
      <selection activeCell="C6" sqref="C6"/>
    </sheetView>
  </sheetViews>
  <sheetFormatPr baseColWidth="10" defaultColWidth="11.42578125" defaultRowHeight="15"/>
  <cols>
    <col min="1" max="1" width="44.5703125" customWidth="1"/>
    <col min="2" max="2" width="88" bestFit="1" customWidth="1"/>
    <col min="3" max="3" width="16" customWidth="1"/>
    <col min="4" max="4" width="19.28515625" customWidth="1"/>
    <col min="5" max="5" width="58.7109375" customWidth="1"/>
    <col min="6" max="7" width="21.42578125" style="1" hidden="1" customWidth="1"/>
    <col min="8" max="8" width="18" style="1" bestFit="1" customWidth="1"/>
    <col min="9" max="10" width="18" hidden="1" customWidth="1"/>
    <col min="11" max="11" width="18" customWidth="1"/>
  </cols>
  <sheetData>
    <row r="2" spans="1:10" ht="15" customHeight="1">
      <c r="F2"/>
      <c r="G2"/>
      <c r="H2"/>
    </row>
    <row r="3" spans="1:10" ht="15" customHeight="1"/>
    <row r="4" spans="1:10" ht="15" customHeight="1">
      <c r="B4" s="203"/>
      <c r="C4" s="293" t="s">
        <v>76</v>
      </c>
      <c r="D4" s="294"/>
      <c r="F4" s="109"/>
      <c r="G4" s="109"/>
      <c r="H4" s="109"/>
      <c r="I4" s="280" t="s">
        <v>77</v>
      </c>
      <c r="J4" s="281"/>
    </row>
    <row r="5" spans="1:10" ht="88.15" customHeight="1" thickBot="1">
      <c r="A5" s="204" t="s">
        <v>78</v>
      </c>
      <c r="B5" s="111" t="s">
        <v>79</v>
      </c>
      <c r="C5" s="112" t="s">
        <v>80</v>
      </c>
      <c r="D5" s="112" t="s">
        <v>150</v>
      </c>
      <c r="E5" s="113" t="s">
        <v>82</v>
      </c>
      <c r="F5" s="129" t="s">
        <v>151</v>
      </c>
      <c r="G5" s="129" t="s">
        <v>152</v>
      </c>
      <c r="H5" s="129" t="str">
        <f>IF($E$24="Règles NCO",F5,G5)</f>
        <v>Impact NCO
(évaluation DSAC)</v>
      </c>
      <c r="I5" s="90" t="s">
        <v>84</v>
      </c>
      <c r="J5" s="91" t="s">
        <v>85</v>
      </c>
    </row>
    <row r="6" spans="1:10" ht="15.75" thickTop="1">
      <c r="A6" s="295" t="s">
        <v>153</v>
      </c>
      <c r="B6" s="115" t="s">
        <v>154</v>
      </c>
      <c r="C6" s="54"/>
      <c r="D6" s="55"/>
      <c r="E6" s="60"/>
      <c r="F6" s="92" t="s">
        <v>15</v>
      </c>
      <c r="G6" s="92" t="s">
        <v>17</v>
      </c>
      <c r="H6" s="92" t="str">
        <f>IF($E$24="Règles NCO",F6,G6)</f>
        <v>G3 - GRAVE</v>
      </c>
      <c r="I6" s="92">
        <f>IF(H6=Gravité!$B$5,Gravité!$D$5,IF(H6=Gravité!$B$6,Gravité!$D$6,IF(H6=Gravité!$B$7,Gravité!$D$7,IF(H6=Gravité!$B$8,Gravité!$D$8,IF(H6=Gravité!$B$9,Gravité!$D$9,0)))))</f>
        <v>3</v>
      </c>
      <c r="J6" s="93">
        <f>IF(C6="x",I6,0)</f>
        <v>0</v>
      </c>
    </row>
    <row r="7" spans="1:10" ht="18" customHeight="1">
      <c r="A7" s="296"/>
      <c r="B7" s="115" t="s">
        <v>155</v>
      </c>
      <c r="C7" s="56"/>
      <c r="D7" s="57"/>
      <c r="E7" s="61"/>
      <c r="F7" s="97" t="s">
        <v>17</v>
      </c>
      <c r="G7" s="92" t="s">
        <v>17</v>
      </c>
      <c r="H7" s="92" t="str">
        <f t="shared" ref="H7:H17" si="0">IF($E$24="Règles NCO",F7,G7)</f>
        <v>G2 - SIGNIFICATIVE</v>
      </c>
      <c r="I7" s="92">
        <f>IF(H7=Gravité!$B$5,Gravité!$D$5,IF(H7=Gravité!$B$6,Gravité!$D$6,IF(H7=Gravité!$B$7,Gravité!$D$7,IF(H7=Gravité!$B$8,Gravité!$D$8,IF(H7=Gravité!$B$9,Gravité!$D$9,0)))))</f>
        <v>2</v>
      </c>
      <c r="J7" s="93">
        <f>IF(C7="x",I7,0)</f>
        <v>0</v>
      </c>
    </row>
    <row r="8" spans="1:10">
      <c r="A8" s="296"/>
      <c r="B8" s="115" t="s">
        <v>156</v>
      </c>
      <c r="C8" s="56"/>
      <c r="D8" s="57"/>
      <c r="E8" s="60"/>
      <c r="F8" s="92" t="s">
        <v>15</v>
      </c>
      <c r="G8" s="92" t="s">
        <v>17</v>
      </c>
      <c r="H8" s="92" t="str">
        <f t="shared" si="0"/>
        <v>G3 - GRAVE</v>
      </c>
      <c r="I8" s="92">
        <f>IF(H8=Gravité!$B$5,Gravité!$D$5,IF(H8=Gravité!$B$6,Gravité!$D$6,IF(H8=Gravité!$B$7,Gravité!$D$7,IF(H8=Gravité!$B$8,Gravité!$D$8,IF(H8=Gravité!$B$9,Gravité!$D$9,0)))))</f>
        <v>3</v>
      </c>
      <c r="J8" s="93">
        <f t="shared" ref="J8:J17" si="1">IF(C8="x",I8,0)</f>
        <v>0</v>
      </c>
    </row>
    <row r="9" spans="1:10" ht="18" customHeight="1">
      <c r="A9" s="296"/>
      <c r="B9" s="115" t="s">
        <v>157</v>
      </c>
      <c r="C9" s="56"/>
      <c r="D9" s="57"/>
      <c r="E9" s="60"/>
      <c r="F9" s="98" t="s">
        <v>19</v>
      </c>
      <c r="G9" s="99" t="s">
        <v>19</v>
      </c>
      <c r="H9" s="92" t="str">
        <f t="shared" si="0"/>
        <v>G1 - MINEURE</v>
      </c>
      <c r="I9" s="92">
        <f>IF(H9=Gravité!$B$5,Gravité!$D$5,IF(H9=Gravité!$B$6,Gravité!$D$6,IF(H9=Gravité!$B$7,Gravité!$D$7,IF(H9=Gravité!$B$8,Gravité!$D$8,IF(H9=Gravité!$B$9,Gravité!$D$9,0)))))</f>
        <v>1</v>
      </c>
      <c r="J9" s="93">
        <f t="shared" si="1"/>
        <v>0</v>
      </c>
    </row>
    <row r="10" spans="1:10" ht="18" customHeight="1">
      <c r="A10" s="296"/>
      <c r="B10" s="115" t="s">
        <v>158</v>
      </c>
      <c r="C10" s="56"/>
      <c r="D10" s="57"/>
      <c r="E10" s="60"/>
      <c r="F10" s="98" t="s">
        <v>19</v>
      </c>
      <c r="G10" s="99" t="s">
        <v>19</v>
      </c>
      <c r="H10" s="92" t="str">
        <f t="shared" si="0"/>
        <v>G1 - MINEURE</v>
      </c>
      <c r="I10" s="92">
        <f>IF(H10=Gravité!$B$5,Gravité!$D$5,IF(H10=Gravité!$B$6,Gravité!$D$6,IF(H10=Gravité!$B$7,Gravité!$D$7,IF(H10=Gravité!$B$8,Gravité!$D$8,IF(H10=Gravité!$B$9,Gravité!$D$9,0)))))</f>
        <v>1</v>
      </c>
      <c r="J10" s="93">
        <f t="shared" si="1"/>
        <v>0</v>
      </c>
    </row>
    <row r="11" spans="1:10" ht="18" customHeight="1">
      <c r="A11" s="296"/>
      <c r="B11" s="115" t="s">
        <v>159</v>
      </c>
      <c r="C11" s="56"/>
      <c r="D11" s="57"/>
      <c r="E11" s="60"/>
      <c r="F11" s="97" t="s">
        <v>17</v>
      </c>
      <c r="G11" s="92" t="s">
        <v>17</v>
      </c>
      <c r="H11" s="92" t="str">
        <f t="shared" si="0"/>
        <v>G2 - SIGNIFICATIVE</v>
      </c>
      <c r="I11" s="92">
        <f>IF(H11=Gravité!$B$5,Gravité!$D$5,IF(H11=Gravité!$B$6,Gravité!$D$6,IF(H11=Gravité!$B$7,Gravité!$D$7,IF(H11=Gravité!$B$8,Gravité!$D$8,IF(H11=Gravité!$B$9,Gravité!$D$9,0)))))</f>
        <v>2</v>
      </c>
      <c r="J11" s="93">
        <f t="shared" si="1"/>
        <v>0</v>
      </c>
    </row>
    <row r="12" spans="1:10" ht="18" customHeight="1">
      <c r="A12" s="296"/>
      <c r="B12" s="115" t="s">
        <v>160</v>
      </c>
      <c r="C12" s="56"/>
      <c r="D12" s="57"/>
      <c r="E12" s="60"/>
      <c r="F12" s="98" t="s">
        <v>15</v>
      </c>
      <c r="G12" s="99" t="s">
        <v>12</v>
      </c>
      <c r="H12" s="92" t="str">
        <f t="shared" si="0"/>
        <v>G3 - GRAVE</v>
      </c>
      <c r="I12" s="92">
        <f>IF(H12=Gravité!$B$5,Gravité!$D$5,IF(H12=Gravité!$B$6,Gravité!$D$6,IF(H12=Gravité!$B$7,Gravité!$D$7,IF(H12=Gravité!$B$8,Gravité!$D$8,IF(H12=Gravité!$B$9,Gravité!$D$9,0)))))</f>
        <v>3</v>
      </c>
      <c r="J12" s="93">
        <f t="shared" si="1"/>
        <v>0</v>
      </c>
    </row>
    <row r="13" spans="1:10" ht="18" customHeight="1">
      <c r="A13" s="296"/>
      <c r="B13" s="115" t="s">
        <v>161</v>
      </c>
      <c r="C13" s="56"/>
      <c r="D13" s="57"/>
      <c r="E13" s="60"/>
      <c r="F13" s="98" t="s">
        <v>17</v>
      </c>
      <c r="G13" s="99" t="s">
        <v>17</v>
      </c>
      <c r="H13" s="92" t="str">
        <f t="shared" si="0"/>
        <v>G2 - SIGNIFICATIVE</v>
      </c>
      <c r="I13" s="92">
        <f>IF(H13=Gravité!$B$5,Gravité!$D$5,IF(H13=Gravité!$B$6,Gravité!$D$6,IF(H13=Gravité!$B$7,Gravité!$D$7,IF(H13=Gravité!$B$8,Gravité!$D$8,IF(H13=Gravité!$B$9,Gravité!$D$9,0)))))</f>
        <v>2</v>
      </c>
      <c r="J13" s="93">
        <f t="shared" si="1"/>
        <v>0</v>
      </c>
    </row>
    <row r="14" spans="1:10" ht="18" customHeight="1">
      <c r="A14" s="296"/>
      <c r="B14" s="115" t="s">
        <v>162</v>
      </c>
      <c r="C14" s="56"/>
      <c r="D14" s="57"/>
      <c r="E14" s="60"/>
      <c r="F14" s="98" t="s">
        <v>15</v>
      </c>
      <c r="G14" s="101" t="s">
        <v>12</v>
      </c>
      <c r="H14" s="92" t="str">
        <f t="shared" si="0"/>
        <v>G3 - GRAVE</v>
      </c>
      <c r="I14" s="92">
        <f>IF(H14=Gravité!$B$5,Gravité!$D$5,IF(H14=Gravité!$B$6,Gravité!$D$6,IF(H14=Gravité!$B$7,Gravité!$D$7,IF(H14=Gravité!$B$8,Gravité!$D$8,IF(H14=Gravité!$B$9,Gravité!$D$9,0)))))</f>
        <v>3</v>
      </c>
      <c r="J14" s="93">
        <f t="shared" si="1"/>
        <v>0</v>
      </c>
    </row>
    <row r="15" spans="1:10" ht="18" customHeight="1">
      <c r="A15" s="296"/>
      <c r="B15" s="115" t="s">
        <v>163</v>
      </c>
      <c r="C15" s="56"/>
      <c r="D15" s="57"/>
      <c r="E15" s="60"/>
      <c r="F15" s="100" t="s">
        <v>12</v>
      </c>
      <c r="G15" s="101" t="s">
        <v>12</v>
      </c>
      <c r="H15" s="92" t="str">
        <f t="shared" si="0"/>
        <v>G4 - CRITIQUE</v>
      </c>
      <c r="I15" s="92">
        <f>IF(H15=Gravité!$B$5,Gravité!$D$5,IF(H15=Gravité!$B$6,Gravité!$D$6,IF(H15=Gravité!$B$7,Gravité!$D$7,IF(H15=Gravité!$B$8,Gravité!$D$8,IF(H15=Gravité!$B$9,Gravité!$D$9,0)))))</f>
        <v>4</v>
      </c>
      <c r="J15" s="93">
        <f t="shared" si="1"/>
        <v>0</v>
      </c>
    </row>
    <row r="16" spans="1:10" ht="18" customHeight="1">
      <c r="A16" s="295" t="s">
        <v>164</v>
      </c>
      <c r="B16" s="115" t="s">
        <v>165</v>
      </c>
      <c r="C16" s="56"/>
      <c r="D16" s="57"/>
      <c r="E16" s="61"/>
      <c r="F16" s="106" t="s">
        <v>19</v>
      </c>
      <c r="G16" s="107" t="s">
        <v>19</v>
      </c>
      <c r="H16" s="92" t="str">
        <f t="shared" si="0"/>
        <v>G1 - MINEURE</v>
      </c>
      <c r="I16" s="92">
        <f>IF(H16=Gravité!$B$5,Gravité!$D$5,IF(H16=Gravité!$B$6,Gravité!$D$6,IF(H16=Gravité!$B$7,Gravité!$D$7,IF(H16=Gravité!$B$8,Gravité!$D$8,IF(H16=Gravité!$B$9,Gravité!$D$9,0)))))</f>
        <v>1</v>
      </c>
      <c r="J16" s="93">
        <f t="shared" si="1"/>
        <v>0</v>
      </c>
    </row>
    <row r="17" spans="1:10" ht="18" customHeight="1" thickBot="1">
      <c r="A17" s="297"/>
      <c r="B17" s="115" t="s">
        <v>166</v>
      </c>
      <c r="C17" s="58"/>
      <c r="D17" s="59"/>
      <c r="E17" s="61"/>
      <c r="F17" s="98" t="s">
        <v>17</v>
      </c>
      <c r="G17" s="99" t="s">
        <v>17</v>
      </c>
      <c r="H17" s="92" t="str">
        <f t="shared" si="0"/>
        <v>G2 - SIGNIFICATIVE</v>
      </c>
      <c r="I17" s="92">
        <f>IF(H17=Gravité!$B$5,Gravité!$D$5,IF(H17=Gravité!$B$6,Gravité!$D$6,IF(H17=Gravité!$B$7,Gravité!$D$7,IF(H17=Gravité!$B$8,Gravité!$D$8,IF(H17=Gravité!$B$9,Gravité!$D$9,0)))))</f>
        <v>2</v>
      </c>
      <c r="J17" s="93">
        <f t="shared" si="1"/>
        <v>0</v>
      </c>
    </row>
    <row r="18" spans="1:10" ht="18" customHeight="1" thickTop="1">
      <c r="A18" s="121"/>
      <c r="I18" s="94">
        <f>SUM(I6:I17)</f>
        <v>27</v>
      </c>
      <c r="J18" s="122">
        <f>SUM(J6:J17)*10/I18</f>
        <v>0</v>
      </c>
    </row>
    <row r="19" spans="1:10" ht="18" customHeight="1"/>
    <row r="20" spans="1:10" ht="18" customHeight="1"/>
    <row r="21" spans="1:10" ht="18" customHeight="1"/>
    <row r="22" spans="1:10" ht="18" customHeight="1"/>
    <row r="23" spans="1:10" ht="18" customHeight="1" thickBot="1"/>
    <row r="24" spans="1:10" ht="45.75" thickBot="1">
      <c r="D24" s="205" t="s">
        <v>167</v>
      </c>
      <c r="E24" s="206" t="s">
        <v>168</v>
      </c>
    </row>
    <row r="25" spans="1:10" ht="18" customHeight="1"/>
    <row r="26" spans="1:10" ht="18" customHeight="1"/>
    <row r="27" spans="1:10" ht="18" customHeight="1"/>
    <row r="28" spans="1:10" ht="18" customHeight="1"/>
    <row r="29" spans="1:10" ht="18" customHeight="1"/>
    <row r="30" spans="1:10" ht="18" customHeight="1"/>
    <row r="31" spans="1:10" ht="18" customHeight="1"/>
    <row r="32" spans="1:1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sheetData>
  <sheetProtection algorithmName="SHA-512" hashValue="b/KMD7dE5q4V6fFlxm0Z//jzRWWH9MaIIrTEn8E5MbahJR6C8LPQTPEYrf2xQuz9GKgNdThuAMxshd93w/KrAg==" saltValue="5PUoV6iyShTqSm8nA5r16w==" spinCount="100000" sheet="1" objects="1" scenarios="1"/>
  <protectedRanges>
    <protectedRange sqref="E24" name="SelectionATO"/>
  </protectedRanges>
  <mergeCells count="4">
    <mergeCell ref="I4:J4"/>
    <mergeCell ref="C4:D4"/>
    <mergeCell ref="A6:A15"/>
    <mergeCell ref="A16:A17"/>
  </mergeCells>
  <conditionalFormatting sqref="F6:H17">
    <cfRule type="containsText" dxfId="34" priority="6" operator="containsText" text="G1">
      <formula>NOT(ISERROR(SEARCH("G1",F6)))</formula>
    </cfRule>
    <cfRule type="containsText" dxfId="33" priority="7" operator="containsText" text="G2">
      <formula>NOT(ISERROR(SEARCH("G2",F6)))</formula>
    </cfRule>
    <cfRule type="containsText" dxfId="32" priority="8" operator="containsText" text="G3">
      <formula>NOT(ISERROR(SEARCH("G3",F6)))</formula>
    </cfRule>
    <cfRule type="containsText" dxfId="31" priority="9" operator="containsText" text="G4">
      <formula>NOT(ISERROR(SEARCH("G4",F6)))</formula>
    </cfRule>
    <cfRule type="containsText" dxfId="30" priority="10" operator="containsText" text="G5">
      <formula>NOT(ISERROR(SEARCH("G5",F6)))</formula>
    </cfRule>
  </conditionalFormatting>
  <conditionalFormatting sqref="J6:J17">
    <cfRule type="containsText" dxfId="29" priority="41" operator="containsText" text="G1">
      <formula>NOT(ISERROR(SEARCH("G1",J6)))</formula>
    </cfRule>
    <cfRule type="containsText" dxfId="28" priority="42" operator="containsText" text="G2">
      <formula>NOT(ISERROR(SEARCH("G2",J6)))</formula>
    </cfRule>
    <cfRule type="containsText" dxfId="27" priority="43" operator="containsText" text="G3">
      <formula>NOT(ISERROR(SEARCH("G3",J6)))</formula>
    </cfRule>
    <cfRule type="containsText" dxfId="26" priority="44" operator="containsText" text="G4">
      <formula>NOT(ISERROR(SEARCH("G4",J6)))</formula>
    </cfRule>
    <cfRule type="containsText" dxfId="25" priority="45" operator="containsText" text="G5">
      <formula>NOT(ISERROR(SEARCH("G5",J6)))</formula>
    </cfRule>
  </conditionalFormatting>
  <dataValidations count="1">
    <dataValidation type="list" allowBlank="1" showInputMessage="1" showErrorMessage="1" sqref="E24" xr:uid="{CF0E5A7C-AB48-40B7-AC2C-54F324E20E15}">
      <formula1>"Règles NCO,Règles NCC"</formula1>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30FE1EBD-FB55-0B4B-8307-AD4D61F2CB87}">
          <x14:formula1>
            <xm:f>Gravité!$M$3:$M$4</xm:f>
          </x14:formula1>
          <xm:sqref>C6:D17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FC5F1-FDD0-4FA1-B8A8-7B09E931386E}">
  <sheetPr codeName="Feuil9">
    <tabColor theme="9"/>
  </sheetPr>
  <dimension ref="A1:J309"/>
  <sheetViews>
    <sheetView zoomScaleNormal="100" workbookViewId="0">
      <selection activeCell="C6" sqref="C6"/>
    </sheetView>
  </sheetViews>
  <sheetFormatPr baseColWidth="10" defaultColWidth="11.42578125" defaultRowHeight="15"/>
  <cols>
    <col min="1" max="1" width="34.140625" customWidth="1"/>
    <col min="2" max="2" width="74.42578125" customWidth="1"/>
    <col min="3" max="3" width="16" customWidth="1"/>
    <col min="4" max="4" width="19.28515625" customWidth="1"/>
    <col min="5" max="5" width="49.7109375" customWidth="1"/>
    <col min="6" max="7" width="19.28515625" style="1" hidden="1" customWidth="1"/>
    <col min="8" max="8" width="19.28515625" style="1" customWidth="1"/>
    <col min="9" max="9" width="16.140625" hidden="1" customWidth="1"/>
    <col min="10" max="10" width="25.28515625" hidden="1" customWidth="1"/>
  </cols>
  <sheetData>
    <row r="1" spans="1:10">
      <c r="A1" s="268"/>
      <c r="B1" s="268"/>
      <c r="C1" s="268"/>
      <c r="D1" s="268"/>
      <c r="E1" s="268"/>
      <c r="F1" s="268"/>
      <c r="G1" s="268"/>
      <c r="H1" s="268"/>
      <c r="I1" s="268"/>
      <c r="J1" s="268"/>
    </row>
    <row r="2" spans="1:10">
      <c r="A2" s="268"/>
      <c r="B2" s="268"/>
      <c r="C2" s="268"/>
      <c r="D2" s="268"/>
      <c r="E2" s="268"/>
      <c r="F2" s="268"/>
      <c r="G2" s="268"/>
      <c r="H2" s="268"/>
      <c r="I2" s="268"/>
      <c r="J2" s="268"/>
    </row>
    <row r="3" spans="1:10" ht="15" customHeight="1">
      <c r="A3" s="268"/>
      <c r="B3" s="268"/>
      <c r="C3" s="268"/>
      <c r="D3" s="268"/>
      <c r="E3" s="268"/>
      <c r="F3" s="268"/>
      <c r="G3" s="268"/>
      <c r="H3" s="268"/>
      <c r="I3" s="268"/>
      <c r="J3" s="268"/>
    </row>
    <row r="4" spans="1:10" ht="15" customHeight="1">
      <c r="A4" s="298"/>
      <c r="B4" s="298"/>
      <c r="C4" s="279" t="s">
        <v>76</v>
      </c>
      <c r="D4" s="279"/>
      <c r="F4" s="96"/>
      <c r="G4" s="96"/>
      <c r="H4" s="109"/>
      <c r="I4" s="280" t="s">
        <v>77</v>
      </c>
      <c r="J4" s="281"/>
    </row>
    <row r="5" spans="1:10" ht="88.15" customHeight="1" thickBot="1">
      <c r="A5" s="110" t="s">
        <v>78</v>
      </c>
      <c r="B5" s="111" t="s">
        <v>79</v>
      </c>
      <c r="C5" s="112" t="s">
        <v>169</v>
      </c>
      <c r="D5" s="112" t="s">
        <v>170</v>
      </c>
      <c r="E5" s="113" t="s">
        <v>82</v>
      </c>
      <c r="F5" s="90" t="s">
        <v>171</v>
      </c>
      <c r="G5" s="90" t="s">
        <v>172</v>
      </c>
      <c r="H5" s="114" t="s">
        <v>99</v>
      </c>
      <c r="I5" s="90" t="s">
        <v>84</v>
      </c>
      <c r="J5" s="91" t="s">
        <v>85</v>
      </c>
    </row>
    <row r="6" spans="1:10" ht="15" customHeight="1" thickTop="1">
      <c r="A6" s="295" t="s">
        <v>173</v>
      </c>
      <c r="B6" s="115" t="s">
        <v>174</v>
      </c>
      <c r="C6" s="54"/>
      <c r="D6" s="55"/>
      <c r="E6" s="60"/>
      <c r="F6" s="97" t="s">
        <v>15</v>
      </c>
      <c r="G6" s="92" t="s">
        <v>15</v>
      </c>
      <c r="H6" s="4" t="s">
        <v>19</v>
      </c>
      <c r="I6" s="92">
        <f>IF(H6=Gravité!$B$5,Gravité!$D$5,IF(H6=Gravité!$B$6,Gravité!$D$6,IF(H6=Gravité!$B$7,Gravité!$D$7,IF(H6=Gravité!$B$8,Gravité!$D$8,IF(H6=Gravité!$B$9,Gravité!$D$9,0)))))</f>
        <v>1</v>
      </c>
      <c r="J6" s="93">
        <f>IF(C6="x",I6,0)</f>
        <v>0</v>
      </c>
    </row>
    <row r="7" spans="1:10" ht="15" customHeight="1">
      <c r="A7" s="296"/>
      <c r="B7" s="115" t="s">
        <v>175</v>
      </c>
      <c r="C7" s="56"/>
      <c r="D7" s="57"/>
      <c r="E7" s="60"/>
      <c r="F7" s="97" t="s">
        <v>15</v>
      </c>
      <c r="G7" s="92" t="s">
        <v>15</v>
      </c>
      <c r="H7" s="4" t="s">
        <v>17</v>
      </c>
      <c r="I7" s="92">
        <f>IF(H7=Gravité!$B$5,Gravité!$D$5,IF(H7=Gravité!$B$6,Gravité!$D$6,IF(H7=Gravité!$B$7,Gravité!$D$7,IF(H7=Gravité!$B$8,Gravité!$D$8,IF(H7=Gravité!$B$9,Gravité!$D$9,0)))))</f>
        <v>2</v>
      </c>
      <c r="J7" s="93">
        <f>IF(C7="x",I7,0)</f>
        <v>0</v>
      </c>
    </row>
    <row r="8" spans="1:10" ht="18" customHeight="1">
      <c r="A8" s="296"/>
      <c r="B8" s="115" t="s">
        <v>176</v>
      </c>
      <c r="C8" s="56"/>
      <c r="D8" s="57"/>
      <c r="E8" s="60"/>
      <c r="F8" s="97" t="s">
        <v>17</v>
      </c>
      <c r="G8" s="92" t="s">
        <v>17</v>
      </c>
      <c r="H8" s="4" t="s">
        <v>17</v>
      </c>
      <c r="I8" s="92">
        <f>IF(H8=Gravité!$B$5,Gravité!$D$5,IF(H8=Gravité!$B$6,Gravité!$D$6,IF(H8=Gravité!$B$7,Gravité!$D$7,IF(H8=Gravité!$B$8,Gravité!$D$8,IF(H8=Gravité!$B$9,Gravité!$D$9,0)))))</f>
        <v>2</v>
      </c>
      <c r="J8" s="93">
        <f t="shared" ref="J8:J16" si="0">IF(C8="x",I8,0)</f>
        <v>0</v>
      </c>
    </row>
    <row r="9" spans="1:10" ht="18" customHeight="1">
      <c r="A9" s="296"/>
      <c r="B9" s="115" t="s">
        <v>177</v>
      </c>
      <c r="C9" s="56"/>
      <c r="D9" s="57"/>
      <c r="E9" s="60"/>
      <c r="F9" s="98" t="s">
        <v>19</v>
      </c>
      <c r="G9" s="99" t="s">
        <v>19</v>
      </c>
      <c r="H9" s="116" t="s">
        <v>19</v>
      </c>
      <c r="I9" s="92">
        <f>IF(H9=Gravité!$B$5,Gravité!$D$5,IF(H9=Gravité!$B$6,Gravité!$D$6,IF(H9=Gravité!$B$7,Gravité!$D$7,IF(H9=Gravité!$B$8,Gravité!$D$8,IF(H9=Gravité!$B$9,Gravité!$D$9,0)))))</f>
        <v>1</v>
      </c>
      <c r="J9" s="93">
        <f t="shared" si="0"/>
        <v>0</v>
      </c>
    </row>
    <row r="10" spans="1:10" ht="18" customHeight="1">
      <c r="A10" s="296"/>
      <c r="B10" s="115" t="s">
        <v>178</v>
      </c>
      <c r="C10" s="56"/>
      <c r="D10" s="57"/>
      <c r="E10" s="60"/>
      <c r="F10" s="97" t="s">
        <v>17</v>
      </c>
      <c r="G10" s="92" t="s">
        <v>15</v>
      </c>
      <c r="H10" s="4" t="s">
        <v>19</v>
      </c>
      <c r="I10" s="92">
        <f>IF(H10=Gravité!$B$5,Gravité!$D$5,IF(H10=Gravité!$B$6,Gravité!$D$6,IF(H10=Gravité!$B$7,Gravité!$D$7,IF(H10=Gravité!$B$8,Gravité!$D$8,IF(H10=Gravité!$B$9,Gravité!$D$9,0)))))</f>
        <v>1</v>
      </c>
      <c r="J10" s="93">
        <f t="shared" si="0"/>
        <v>0</v>
      </c>
    </row>
    <row r="11" spans="1:10" ht="18" customHeight="1">
      <c r="A11" s="296"/>
      <c r="B11" s="115" t="s">
        <v>179</v>
      </c>
      <c r="C11" s="56"/>
      <c r="D11" s="57"/>
      <c r="E11" s="60"/>
      <c r="F11" s="97" t="s">
        <v>15</v>
      </c>
      <c r="G11" s="92" t="s">
        <v>12</v>
      </c>
      <c r="H11" s="4" t="s">
        <v>15</v>
      </c>
      <c r="I11" s="92">
        <f>IF(H11=Gravité!$B$5,Gravité!$D$5,IF(H11=Gravité!$B$6,Gravité!$D$6,IF(H11=Gravité!$B$7,Gravité!$D$7,IF(H11=Gravité!$B$8,Gravité!$D$8,IF(H11=Gravité!$B$9,Gravité!$D$9,0)))))</f>
        <v>3</v>
      </c>
      <c r="J11" s="93">
        <f t="shared" si="0"/>
        <v>0</v>
      </c>
    </row>
    <row r="12" spans="1:10" ht="18" customHeight="1">
      <c r="A12" s="296"/>
      <c r="B12" s="115" t="s">
        <v>180</v>
      </c>
      <c r="C12" s="63"/>
      <c r="D12" s="64"/>
      <c r="E12" s="62"/>
      <c r="F12" s="100" t="s">
        <v>12</v>
      </c>
      <c r="G12" s="101" t="s">
        <v>12</v>
      </c>
      <c r="H12" s="117" t="s">
        <v>19</v>
      </c>
      <c r="I12" s="92">
        <f>IF(H12=Gravité!$B$5,Gravité!$D$5,IF(H12=Gravité!$B$6,Gravité!$D$6,IF(H12=Gravité!$B$7,Gravité!$D$7,IF(H12=Gravité!$B$8,Gravité!$D$8,IF(H12=Gravité!$B$9,Gravité!$D$9,0)))))</f>
        <v>1</v>
      </c>
      <c r="J12" s="93">
        <f t="shared" si="0"/>
        <v>0</v>
      </c>
    </row>
    <row r="13" spans="1:10" ht="18" customHeight="1">
      <c r="A13" s="296"/>
      <c r="B13" s="115" t="s">
        <v>181</v>
      </c>
      <c r="C13" s="56"/>
      <c r="D13" s="57"/>
      <c r="E13" s="60"/>
      <c r="F13" s="102" t="s">
        <v>12</v>
      </c>
      <c r="G13" s="103" t="s">
        <v>12</v>
      </c>
      <c r="H13" s="118" t="s">
        <v>17</v>
      </c>
      <c r="I13" s="92">
        <f>IF(H13=Gravité!$B$5,Gravité!$D$5,IF(H13=Gravité!$B$6,Gravité!$D$6,IF(H13=Gravité!$B$7,Gravité!$D$7,IF(H13=Gravité!$B$8,Gravité!$D$8,IF(H13=Gravité!$B$9,Gravité!$D$9,0)))))</f>
        <v>2</v>
      </c>
      <c r="J13" s="93">
        <f t="shared" si="0"/>
        <v>0</v>
      </c>
    </row>
    <row r="14" spans="1:10" ht="18" customHeight="1">
      <c r="A14" s="296"/>
      <c r="B14" s="115" t="s">
        <v>182</v>
      </c>
      <c r="C14" s="65"/>
      <c r="D14" s="66"/>
      <c r="E14" s="61"/>
      <c r="F14" s="104" t="s">
        <v>15</v>
      </c>
      <c r="G14" s="105" t="s">
        <v>15</v>
      </c>
      <c r="H14" s="119" t="s">
        <v>19</v>
      </c>
      <c r="I14" s="92">
        <f>IF(H14=Gravité!$B$5,Gravité!$D$5,IF(H14=Gravité!$B$6,Gravité!$D$6,IF(H14=Gravité!$B$7,Gravité!$D$7,IF(H14=Gravité!$B$8,Gravité!$D$8,IF(H14=Gravité!$B$9,Gravité!$D$9,0)))))</f>
        <v>1</v>
      </c>
      <c r="J14" s="93">
        <f t="shared" si="0"/>
        <v>0</v>
      </c>
    </row>
    <row r="15" spans="1:10" ht="18" customHeight="1">
      <c r="A15" s="296"/>
      <c r="B15" s="115" t="s">
        <v>183</v>
      </c>
      <c r="C15" s="67"/>
      <c r="D15" s="68"/>
      <c r="E15" s="61"/>
      <c r="F15" s="106" t="s">
        <v>19</v>
      </c>
      <c r="G15" s="107" t="s">
        <v>19</v>
      </c>
      <c r="H15" s="120" t="s">
        <v>17</v>
      </c>
      <c r="I15" s="92">
        <f>IF(H15=Gravité!$B$5,Gravité!$D$5,IF(H15=Gravité!$B$6,Gravité!$D$6,IF(H15=Gravité!$B$7,Gravité!$D$7,IF(H15=Gravité!$B$8,Gravité!$D$8,IF(H15=Gravité!$B$9,Gravité!$D$9,0)))))</f>
        <v>2</v>
      </c>
      <c r="J15" s="93">
        <f t="shared" si="0"/>
        <v>0</v>
      </c>
    </row>
    <row r="16" spans="1:10" ht="18" customHeight="1" thickBot="1">
      <c r="A16" s="297"/>
      <c r="B16" s="115" t="s">
        <v>184</v>
      </c>
      <c r="C16" s="58"/>
      <c r="D16" s="59"/>
      <c r="E16" s="61"/>
      <c r="F16" s="98" t="s">
        <v>17</v>
      </c>
      <c r="G16" s="99" t="s">
        <v>17</v>
      </c>
      <c r="H16" s="116" t="s">
        <v>19</v>
      </c>
      <c r="I16" s="92">
        <f>IF(H16=Gravité!$B$5,Gravité!$D$5,IF(H16=Gravité!$B$6,Gravité!$D$6,IF(H16=Gravité!$B$7,Gravité!$D$7,IF(H16=Gravité!$B$8,Gravité!$D$8,IF(H16=Gravité!$B$9,Gravité!$D$9,0)))))</f>
        <v>1</v>
      </c>
      <c r="J16" s="93">
        <f t="shared" si="0"/>
        <v>0</v>
      </c>
    </row>
    <row r="17" spans="1:10" ht="18" customHeight="1" thickTop="1">
      <c r="A17" s="121"/>
      <c r="F17" s="108"/>
      <c r="G17" s="108"/>
      <c r="I17" s="94">
        <f>SUM(I6:I16)</f>
        <v>17</v>
      </c>
      <c r="J17" s="95">
        <f>SUM(J6:J16)*10/I17</f>
        <v>0</v>
      </c>
    </row>
    <row r="18" spans="1:10" ht="18" customHeight="1"/>
    <row r="19" spans="1:10" ht="18" customHeight="1"/>
    <row r="20" spans="1:10" ht="18" customHeight="1"/>
    <row r="21" spans="1:10" ht="18" customHeight="1"/>
    <row r="22" spans="1:10" ht="18" customHeight="1"/>
    <row r="23" spans="1:10" ht="18" customHeight="1"/>
    <row r="24" spans="1:10" ht="18" customHeight="1"/>
    <row r="25" spans="1:10" ht="18" customHeight="1"/>
    <row r="26" spans="1:10" ht="18" customHeight="1"/>
    <row r="27" spans="1:10" ht="18" customHeight="1"/>
    <row r="28" spans="1:10" ht="18" customHeight="1"/>
    <row r="29" spans="1:10" ht="18" customHeight="1"/>
    <row r="30" spans="1:10" ht="18" customHeight="1"/>
    <row r="31" spans="1:10" ht="18" customHeight="1"/>
    <row r="32" spans="1:10"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sheetData>
  <sheetProtection algorithmName="SHA-512" hashValue="yO/YfAEJ0eLBCX+8ItfU3uyZ92UjkRGiypsHqoF1kurL4exKBswVvfvL3/SqMy+LCH4f4BsY8Py9GYBj1w2bGA==" saltValue="GwG+D6CKM5SbadIEQ0IfyA==" spinCount="100000" sheet="1" objects="1" scenarios="1"/>
  <mergeCells count="5">
    <mergeCell ref="A1:B4"/>
    <mergeCell ref="C1:J3"/>
    <mergeCell ref="C4:D4"/>
    <mergeCell ref="I4:J4"/>
    <mergeCell ref="A6:A16"/>
  </mergeCells>
  <conditionalFormatting sqref="F6:H16">
    <cfRule type="containsText" dxfId="24" priority="11" operator="containsText" text="G1">
      <formula>NOT(ISERROR(SEARCH("G1",F6)))</formula>
    </cfRule>
    <cfRule type="containsText" dxfId="23" priority="12" operator="containsText" text="G2">
      <formula>NOT(ISERROR(SEARCH("G2",F6)))</formula>
    </cfRule>
    <cfRule type="containsText" dxfId="22" priority="13" operator="containsText" text="G3">
      <formula>NOT(ISERROR(SEARCH("G3",F6)))</formula>
    </cfRule>
    <cfRule type="containsText" dxfId="21" priority="14" operator="containsText" text="G4">
      <formula>NOT(ISERROR(SEARCH("G4",F6)))</formula>
    </cfRule>
    <cfRule type="containsText" dxfId="20" priority="15" operator="containsText" text="G5">
      <formula>NOT(ISERROR(SEARCH("G5",F6)))</formula>
    </cfRule>
  </conditionalFormatting>
  <conditionalFormatting sqref="J6:J16">
    <cfRule type="containsText" dxfId="19" priority="1" operator="containsText" text="G1">
      <formula>NOT(ISERROR(SEARCH("G1",J6)))</formula>
    </cfRule>
    <cfRule type="containsText" dxfId="18" priority="2" operator="containsText" text="G2">
      <formula>NOT(ISERROR(SEARCH("G2",J6)))</formula>
    </cfRule>
    <cfRule type="containsText" dxfId="17" priority="3" operator="containsText" text="G3">
      <formula>NOT(ISERROR(SEARCH("G3",J6)))</formula>
    </cfRule>
    <cfRule type="containsText" dxfId="16" priority="4" operator="containsText" text="G4">
      <formula>NOT(ISERROR(SEARCH("G4",J6)))</formula>
    </cfRule>
    <cfRule type="containsText" dxfId="15" priority="5" operator="containsText" text="G5">
      <formula>NOT(ISERROR(SEARCH("G5",J6)))</formula>
    </cfRule>
  </conditionalFormatting>
  <pageMargins left="0.7" right="0.7" top="0.75" bottom="0.75" header="0.3" footer="0.3"/>
  <pageSetup paperSize="9"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570DA-D60C-1849-BD4B-D3F805005018}">
  <sheetPr codeName="Feuil81"/>
  <dimension ref="A1:I7"/>
  <sheetViews>
    <sheetView workbookViewId="0">
      <selection activeCell="I5" sqref="I5:I6"/>
    </sheetView>
  </sheetViews>
  <sheetFormatPr baseColWidth="10" defaultColWidth="11.42578125" defaultRowHeight="15"/>
  <sheetData>
    <row r="1" spans="1:9">
      <c r="A1" t="s">
        <v>185</v>
      </c>
    </row>
    <row r="5" spans="1:9" ht="15.75">
      <c r="A5" s="2" t="s">
        <v>186</v>
      </c>
      <c r="B5" s="22" t="s">
        <v>12</v>
      </c>
      <c r="C5" s="2">
        <v>4</v>
      </c>
      <c r="F5" t="s">
        <v>187</v>
      </c>
      <c r="G5" s="28" t="s">
        <v>4</v>
      </c>
      <c r="I5" s="28" t="s">
        <v>4</v>
      </c>
    </row>
    <row r="6" spans="1:9" ht="15.75">
      <c r="A6" s="2" t="s">
        <v>188</v>
      </c>
      <c r="B6" s="23" t="s">
        <v>15</v>
      </c>
      <c r="C6" s="2">
        <v>3</v>
      </c>
      <c r="F6" t="s">
        <v>189</v>
      </c>
      <c r="G6" s="28">
        <v>1</v>
      </c>
      <c r="I6" s="28"/>
    </row>
    <row r="7" spans="1:9" ht="15.75">
      <c r="A7" s="2" t="s">
        <v>190</v>
      </c>
      <c r="B7" s="22" t="s">
        <v>12</v>
      </c>
      <c r="C7" s="2">
        <v>4</v>
      </c>
    </row>
  </sheetData>
  <conditionalFormatting sqref="B6">
    <cfRule type="containsText" dxfId="14" priority="1" operator="containsText" text="G1">
      <formula>NOT(ISERROR(SEARCH("G1",B6)))</formula>
    </cfRule>
    <cfRule type="containsText" dxfId="13" priority="2" operator="containsText" text="G2">
      <formula>NOT(ISERROR(SEARCH("G2",B6)))</formula>
    </cfRule>
    <cfRule type="containsText" dxfId="12" priority="3" operator="containsText" text="G3">
      <formula>NOT(ISERROR(SEARCH("G3",B6)))</formula>
    </cfRule>
    <cfRule type="containsText" dxfId="11" priority="4" operator="containsText" text="G4">
      <formula>NOT(ISERROR(SEARCH("G4",B6)))</formula>
    </cfRule>
    <cfRule type="containsText" dxfId="10" priority="5" operator="containsText" text="G5">
      <formula>NOT(ISERROR(SEARCH("G5",B6)))</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91">
    <tabColor theme="9" tint="0.79998168889431442"/>
  </sheetPr>
  <dimension ref="A1:M64"/>
  <sheetViews>
    <sheetView zoomScale="125" zoomScaleNormal="85" workbookViewId="0">
      <pane xSplit="2" ySplit="2" topLeftCell="K3" activePane="bottomRight" state="frozen"/>
      <selection pane="topRight" activeCell="C1" sqref="C1"/>
      <selection pane="bottomLeft" activeCell="A3" sqref="A3"/>
      <selection pane="bottomRight" activeCell="C50" sqref="C50"/>
    </sheetView>
  </sheetViews>
  <sheetFormatPr baseColWidth="10" defaultColWidth="9.140625" defaultRowHeight="15"/>
  <cols>
    <col min="1" max="1" width="18.28515625" customWidth="1"/>
    <col min="2" max="2" width="69.140625" customWidth="1"/>
    <col min="3" max="3" width="54.7109375" customWidth="1"/>
    <col min="4" max="4" width="37.28515625" customWidth="1"/>
    <col min="5" max="5" width="43.28515625" customWidth="1"/>
    <col min="6" max="6" width="47.140625" customWidth="1"/>
    <col min="7" max="7" width="21.7109375" customWidth="1"/>
    <col min="9" max="9" width="22.140625" customWidth="1"/>
    <col min="10" max="10" width="16.28515625" customWidth="1"/>
    <col min="11" max="12" width="21.28515625" customWidth="1"/>
    <col min="13" max="13" width="17.7109375" customWidth="1"/>
  </cols>
  <sheetData>
    <row r="1" spans="1:13">
      <c r="A1" s="268"/>
      <c r="B1" s="268"/>
      <c r="C1" s="304" t="s">
        <v>76</v>
      </c>
      <c r="D1" s="304"/>
      <c r="E1" s="304"/>
      <c r="I1" s="299" t="s">
        <v>191</v>
      </c>
      <c r="J1" s="300"/>
      <c r="K1" s="301"/>
      <c r="L1" s="1" t="s">
        <v>192</v>
      </c>
    </row>
    <row r="2" spans="1:13">
      <c r="A2" s="5" t="s">
        <v>78</v>
      </c>
      <c r="B2" s="6" t="s">
        <v>193</v>
      </c>
      <c r="C2" s="7" t="s">
        <v>135</v>
      </c>
      <c r="D2" s="7" t="s">
        <v>194</v>
      </c>
      <c r="E2" s="7" t="s">
        <v>195</v>
      </c>
      <c r="F2" s="7" t="s">
        <v>196</v>
      </c>
      <c r="G2" s="7" t="s">
        <v>197</v>
      </c>
      <c r="I2" s="7" t="s">
        <v>198</v>
      </c>
      <c r="J2" s="7" t="s">
        <v>199</v>
      </c>
      <c r="K2" s="7" t="s">
        <v>200</v>
      </c>
      <c r="L2" s="7" t="s">
        <v>201</v>
      </c>
      <c r="M2" s="26" t="s">
        <v>202</v>
      </c>
    </row>
    <row r="3" spans="1:13" ht="48" customHeight="1">
      <c r="A3" s="305" t="s">
        <v>203</v>
      </c>
      <c r="B3" s="308" t="s">
        <v>204</v>
      </c>
      <c r="C3" s="33" t="s">
        <v>205</v>
      </c>
      <c r="D3" s="33" t="s">
        <v>206</v>
      </c>
      <c r="E3" s="33" t="s">
        <v>206</v>
      </c>
      <c r="F3" s="3" t="s">
        <v>207</v>
      </c>
      <c r="G3" s="4" t="s">
        <v>15</v>
      </c>
      <c r="I3" s="4" t="s">
        <v>4</v>
      </c>
      <c r="J3" s="4"/>
      <c r="K3" s="4"/>
      <c r="L3" s="4" t="s">
        <v>11</v>
      </c>
      <c r="M3" s="27">
        <f>IF(L3="OUI",2*(IF(I3="x",IF(G3=Gravité!$B$9,Gravité!$D$9,IF(G3=Gravité!$B$8,Gravité!$D$8,IF(G3=Gravité!$B$7,Gravité!$D$7,IF(G3=Gravité!$B$6,Gravité!$D$6,IF(G3=Gravité!$B$5,Gravité!$D$5,0))))),0)+IF(J3="x",IF(G3=Gravité!$B$9,Gravité!$D$9,IF(G3=Gravité!$B$8,Gravité!$D$8,IF(G3=Gravité!$B$7,Gravité!$D$7,IF(G3=Gravité!$B$6,Gravité!$D$6,IF(G3=Gravité!$B$5,Gravité!$D$5,0))))),0)),IF(I3="x",IF(G3=Gravité!$B$9,Gravité!$D$9,IF(G3=Gravité!$B$8,Gravité!$D$8,IF(G3=Gravité!$B$7,Gravité!$D$7,IF(G3=Gravité!$B$6,Gravité!$D$6,IF(G3=Gravité!$B$5,Gravité!$D$5,0))))),0)+IF(J3="x",IF(G3=Gravité!$B$9,Gravité!$D$9,IF(G3=Gravité!$B$8,Gravité!$D$8,IF(G3=Gravité!$B$7,Gravité!$D$7,IF(G3=Gravité!$B$6,Gravité!$D$6,IF(G3=Gravité!$B$5,Gravité!$D$5,0))))),0))</f>
        <v>6</v>
      </c>
    </row>
    <row r="4" spans="1:13" ht="40.9" customHeight="1">
      <c r="A4" s="306"/>
      <c r="B4" s="309"/>
      <c r="C4" s="33" t="s">
        <v>208</v>
      </c>
      <c r="D4" s="33" t="s">
        <v>208</v>
      </c>
      <c r="E4" s="33" t="s">
        <v>209</v>
      </c>
      <c r="F4" s="3" t="s">
        <v>210</v>
      </c>
      <c r="G4" s="4" t="s">
        <v>19</v>
      </c>
      <c r="I4" s="4"/>
      <c r="J4" s="4" t="s">
        <v>4</v>
      </c>
      <c r="K4" s="4"/>
      <c r="L4" s="4" t="s">
        <v>14</v>
      </c>
      <c r="M4" s="27">
        <f>IF(L4="OUI",2*(IF(I4="x",IF(G4=Gravité!$B$9,Gravité!$D$9,IF(G4=Gravité!$B$8,Gravité!$D$8,IF(G4=Gravité!$B$7,Gravité!$D$7,IF(G4=Gravité!$B$6,Gravité!$D$6,IF(G4=Gravité!$B$5,Gravité!$D$5,0))))),0)+IF(J4="x",IF(G4=Gravité!$B$9,Gravité!$D$9,IF(G4=Gravité!$B$8,Gravité!$D$8,IF(G4=Gravité!$B$7,Gravité!$D$7,IF(G4=Gravité!$B$6,Gravité!$D$6,IF(G4=Gravité!$B$5,Gravité!$D$5,0))))),0)),IF(I4="x",IF(G4=Gravité!$B$9,Gravité!$D$9,IF(G4=Gravité!$B$8,Gravité!$D$8,IF(G4=Gravité!$B$7,Gravité!$D$7,IF(G4=Gravité!$B$6,Gravité!$D$6,IF(G4=Gravité!$B$5,Gravité!$D$5,0))))),0)+IF(J4="x",IF(G4=Gravité!$B$9,Gravité!$D$9,IF(G4=Gravité!$B$8,Gravité!$D$8,IF(G4=Gravité!$B$7,Gravité!$D$7,IF(G4=Gravité!$B$6,Gravité!$D$6,IF(G4=Gravité!$B$5,Gravité!$D$5,0))))),0))</f>
        <v>1</v>
      </c>
    </row>
    <row r="5" spans="1:13" ht="52.15" customHeight="1">
      <c r="A5" s="306"/>
      <c r="B5" s="309"/>
      <c r="C5" s="34" t="s">
        <v>211</v>
      </c>
      <c r="D5" s="33" t="s">
        <v>212</v>
      </c>
      <c r="E5" s="33" t="s">
        <v>213</v>
      </c>
      <c r="F5" s="3" t="s">
        <v>214</v>
      </c>
      <c r="G5" s="4" t="s">
        <v>215</v>
      </c>
      <c r="I5" s="4" t="s">
        <v>4</v>
      </c>
      <c r="J5" s="4"/>
      <c r="K5" s="4" t="s">
        <v>4</v>
      </c>
      <c r="L5" s="4" t="s">
        <v>11</v>
      </c>
      <c r="M5" s="27">
        <f>IF(L5="OUI",2*(IF(I5="x",IF(G5=Gravité!$B$9,Gravité!$D$9,IF(G5=Gravité!$B$8,Gravité!$D$8,IF(G5=Gravité!$B$7,Gravité!$D$7,IF(G5=Gravité!$B$6,Gravité!$D$6,IF(G5=Gravité!$B$5,Gravité!$D$5,0))))),0)+IF(J5="x",IF(G5=Gravité!$B$9,Gravité!$D$9,IF(G5=Gravité!$B$8,Gravité!$D$8,IF(G5=Gravité!$B$7,Gravité!$D$7,IF(G5=Gravité!$B$6,Gravité!$D$6,IF(G5=Gravité!$B$5,Gravité!$D$5,0))))),0)),IF(I5="x",IF(G5=Gravité!$B$9,Gravité!$D$9,IF(G5=Gravité!$B$8,Gravité!$D$8,IF(G5=Gravité!$B$7,Gravité!$D$7,IF(G5=Gravité!$B$6,Gravité!$D$6,IF(G5=Gravité!$B$5,Gravité!$D$5,0))))),0)+IF(J5="x",IF(G5=Gravité!$B$9,Gravité!$D$9,IF(G5=Gravité!$B$8,Gravité!$D$8,IF(G5=Gravité!$B$7,Gravité!$D$7,IF(G5=Gravité!$B$6,Gravité!$D$6,IF(G5=Gravité!$B$5,Gravité!$D$5,0))))),0))</f>
        <v>0</v>
      </c>
    </row>
    <row r="6" spans="1:13" ht="30">
      <c r="A6" s="306"/>
      <c r="B6" s="309"/>
      <c r="C6" s="33" t="s">
        <v>216</v>
      </c>
      <c r="D6" s="34" t="s">
        <v>217</v>
      </c>
      <c r="E6" s="33" t="s">
        <v>217</v>
      </c>
      <c r="F6" s="3" t="s">
        <v>218</v>
      </c>
      <c r="G6" s="4" t="s">
        <v>215</v>
      </c>
      <c r="I6" s="4" t="s">
        <v>4</v>
      </c>
      <c r="J6" s="4" t="s">
        <v>4</v>
      </c>
      <c r="K6" s="4"/>
      <c r="L6" s="4" t="s">
        <v>11</v>
      </c>
      <c r="M6" s="27">
        <f>IF(L6="OUI",2*(IF(I6="x",IF(G6=Gravité!$B$9,Gravité!$D$9,IF(G6=Gravité!$B$8,Gravité!$D$8,IF(G6=Gravité!$B$7,Gravité!$D$7,IF(G6=Gravité!$B$6,Gravité!$D$6,IF(G6=Gravité!$B$5,Gravité!$D$5,0))))),0)+IF(J6="x",IF(G6=Gravité!$B$9,Gravité!$D$9,IF(G6=Gravité!$B$8,Gravité!$D$8,IF(G6=Gravité!$B$7,Gravité!$D$7,IF(G6=Gravité!$B$6,Gravité!$D$6,IF(G6=Gravité!$B$5,Gravité!$D$5,0))))),0)),IF(I6="x",IF(G6=Gravité!$B$9,Gravité!$D$9,IF(G6=Gravité!$B$8,Gravité!$D$8,IF(G6=Gravité!$B$7,Gravité!$D$7,IF(G6=Gravité!$B$6,Gravité!$D$6,IF(G6=Gravité!$B$5,Gravité!$D$5,0))))),0)+IF(J6="x",IF(G6=Gravité!$B$9,Gravité!$D$9,IF(G6=Gravité!$B$8,Gravité!$D$8,IF(G6=Gravité!$B$7,Gravité!$D$7,IF(G6=Gravité!$B$6,Gravité!$D$6,IF(G6=Gravité!$B$5,Gravité!$D$5,0))))),0))</f>
        <v>0</v>
      </c>
    </row>
    <row r="7" spans="1:13" ht="30">
      <c r="A7" s="306"/>
      <c r="B7" s="309"/>
      <c r="C7" s="33" t="s">
        <v>219</v>
      </c>
      <c r="D7" s="33" t="s">
        <v>220</v>
      </c>
      <c r="E7" s="33" t="s">
        <v>221</v>
      </c>
      <c r="F7" s="3" t="s">
        <v>222</v>
      </c>
      <c r="G7" s="4" t="s">
        <v>9</v>
      </c>
      <c r="I7" s="11" t="s">
        <v>4</v>
      </c>
      <c r="J7" s="11" t="s">
        <v>4</v>
      </c>
      <c r="K7" s="4"/>
      <c r="L7" s="4" t="s">
        <v>14</v>
      </c>
      <c r="M7" s="27">
        <f>IF(L7="OUI",2*(IF(I7="x",IF(G7=Gravité!$B$9,Gravité!$D$9,IF(G7=Gravité!$B$8,Gravité!$D$8,IF(G7=Gravité!$B$7,Gravité!$D$7,IF(G7=Gravité!$B$6,Gravité!$D$6,IF(G7=Gravité!$B$5,Gravité!$D$5,0))))),0)+IF(J7="x",IF(G7=Gravité!$B$9,Gravité!$D$9,IF(G7=Gravité!$B$8,Gravité!$D$8,IF(G7=Gravité!$B$7,Gravité!$D$7,IF(G7=Gravité!$B$6,Gravité!$D$6,IF(G7=Gravité!$B$5,Gravité!$D$5,0))))),0)),IF(I7="x",IF(G7=Gravité!$B$9,Gravité!$D$9,IF(G7=Gravité!$B$8,Gravité!$D$8,IF(G7=Gravité!$B$7,Gravité!$D$7,IF(G7=Gravité!$B$6,Gravité!$D$6,IF(G7=Gravité!$B$5,Gravité!$D$5,0))))),0)+IF(J7="x",IF(G7=Gravité!$B$9,Gravité!$D$9,IF(G7=Gravité!$B$8,Gravité!$D$8,IF(G7=Gravité!$B$7,Gravité!$D$7,IF(G7=Gravité!$B$6,Gravité!$D$6,IF(G7=Gravité!$B$5,Gravité!$D$5,0))))),0))</f>
        <v>10</v>
      </c>
    </row>
    <row r="8" spans="1:13">
      <c r="A8" s="306"/>
      <c r="B8" s="309"/>
      <c r="C8" s="33" t="s">
        <v>223</v>
      </c>
      <c r="D8" s="33" t="s">
        <v>223</v>
      </c>
      <c r="E8" s="33" t="s">
        <v>221</v>
      </c>
      <c r="F8" s="3" t="s">
        <v>224</v>
      </c>
      <c r="G8" s="4" t="s">
        <v>9</v>
      </c>
      <c r="I8" s="4" t="s">
        <v>4</v>
      </c>
      <c r="J8" s="4" t="s">
        <v>4</v>
      </c>
      <c r="K8" s="4"/>
      <c r="L8" s="4" t="s">
        <v>11</v>
      </c>
      <c r="M8" s="27">
        <f>IF(L8="OUI",2*(IF(I8="x",IF(G8=Gravité!$B$9,Gravité!$D$9,IF(G8=Gravité!$B$8,Gravité!$D$8,IF(G8=Gravité!$B$7,Gravité!$D$7,IF(G8=Gravité!$B$6,Gravité!$D$6,IF(G8=Gravité!$B$5,Gravité!$D$5,0))))),0)+IF(J8="x",IF(G8=Gravité!$B$9,Gravité!$D$9,IF(G8=Gravité!$B$8,Gravité!$D$8,IF(G8=Gravité!$B$7,Gravité!$D$7,IF(G8=Gravité!$B$6,Gravité!$D$6,IF(G8=Gravité!$B$5,Gravité!$D$5,0))))),0)),IF(I8="x",IF(G8=Gravité!$B$9,Gravité!$D$9,IF(G8=Gravité!$B$8,Gravité!$D$8,IF(G8=Gravité!$B$7,Gravité!$D$7,IF(G8=Gravité!$B$6,Gravité!$D$6,IF(G8=Gravité!$B$5,Gravité!$D$5,0))))),0)+IF(J8="x",IF(G8=Gravité!$B$9,Gravité!$D$9,IF(G8=Gravité!$B$8,Gravité!$D$8,IF(G8=Gravité!$B$7,Gravité!$D$7,IF(G8=Gravité!$B$6,Gravité!$D$6,IF(G8=Gravité!$B$5,Gravité!$D$5,0))))),0))</f>
        <v>20</v>
      </c>
    </row>
    <row r="9" spans="1:13">
      <c r="A9" s="306"/>
      <c r="B9" s="309"/>
      <c r="C9" s="33" t="s">
        <v>225</v>
      </c>
      <c r="D9" s="33" t="s">
        <v>225</v>
      </c>
      <c r="E9" s="33" t="s">
        <v>221</v>
      </c>
      <c r="F9" s="3" t="s">
        <v>226</v>
      </c>
      <c r="G9" s="4" t="s">
        <v>9</v>
      </c>
      <c r="I9" s="4" t="s">
        <v>4</v>
      </c>
      <c r="J9" s="2"/>
      <c r="K9" s="4"/>
      <c r="L9" s="4" t="s">
        <v>14</v>
      </c>
      <c r="M9" s="27">
        <f>IF(L9="OUI",2*(IF(I9="x",IF(G9=Gravité!$B$9,Gravité!$D$9,IF(G9=Gravité!$B$8,Gravité!$D$8,IF(G9=Gravité!$B$7,Gravité!$D$7,IF(G9=Gravité!$B$6,Gravité!$D$6,IF(G9=Gravité!$B$5,Gravité!$D$5,0))))),0)+IF(J9="x",IF(G9=Gravité!$B$9,Gravité!$D$9,IF(G9=Gravité!$B$8,Gravité!$D$8,IF(G9=Gravité!$B$7,Gravité!$D$7,IF(G9=Gravité!$B$6,Gravité!$D$6,IF(G9=Gravité!$B$5,Gravité!$D$5,0))))),0)),IF(I9="x",IF(G9=Gravité!$B$9,Gravité!$D$9,IF(G9=Gravité!$B$8,Gravité!$D$8,IF(G9=Gravité!$B$7,Gravité!$D$7,IF(G9=Gravité!$B$6,Gravité!$D$6,IF(G9=Gravité!$B$5,Gravité!$D$5,0))))),0)+IF(J9="x",IF(G9=Gravité!$B$9,Gravité!$D$9,IF(G9=Gravité!$B$8,Gravité!$D$8,IF(G9=Gravité!$B$7,Gravité!$D$7,IF(G9=Gravité!$B$6,Gravité!$D$6,IF(G9=Gravité!$B$5,Gravité!$D$5,0))))),0))</f>
        <v>5</v>
      </c>
    </row>
    <row r="10" spans="1:13" ht="45">
      <c r="A10" s="306"/>
      <c r="B10" s="309"/>
      <c r="C10" s="33" t="s">
        <v>227</v>
      </c>
      <c r="D10" s="33" t="s">
        <v>227</v>
      </c>
      <c r="E10" s="33" t="s">
        <v>228</v>
      </c>
      <c r="F10" s="3" t="s">
        <v>229</v>
      </c>
      <c r="G10" s="4" t="s">
        <v>17</v>
      </c>
      <c r="I10" s="4" t="s">
        <v>4</v>
      </c>
      <c r="J10" s="4" t="s">
        <v>4</v>
      </c>
      <c r="K10" s="4"/>
      <c r="L10" s="4" t="s">
        <v>14</v>
      </c>
      <c r="M10" s="27">
        <f>IF(L10="OUI",2*(IF(I10="x",IF(G10=Gravité!$B$9,Gravité!$D$9,IF(G10=Gravité!$B$8,Gravité!$D$8,IF(G10=Gravité!$B$7,Gravité!$D$7,IF(G10=Gravité!$B$6,Gravité!$D$6,IF(G10=Gravité!$B$5,Gravité!$D$5,0))))),0)+IF(J10="x",IF(G10=Gravité!$B$9,Gravité!$D$9,IF(G10=Gravité!$B$8,Gravité!$D$8,IF(G10=Gravité!$B$7,Gravité!$D$7,IF(G10=Gravité!$B$6,Gravité!$D$6,IF(G10=Gravité!$B$5,Gravité!$D$5,0))))),0)),IF(I10="x",IF(G10=Gravité!$B$9,Gravité!$D$9,IF(G10=Gravité!$B$8,Gravité!$D$8,IF(G10=Gravité!$B$7,Gravité!$D$7,IF(G10=Gravité!$B$6,Gravité!$D$6,IF(G10=Gravité!$B$5,Gravité!$D$5,0))))),0)+IF(J10="x",IF(G10=Gravité!$B$9,Gravité!$D$9,IF(G10=Gravité!$B$8,Gravité!$D$8,IF(G10=Gravité!$B$7,Gravité!$D$7,IF(G10=Gravité!$B$6,Gravité!$D$6,IF(G10=Gravité!$B$5,Gravité!$D$5,0))))),0))</f>
        <v>4</v>
      </c>
    </row>
    <row r="11" spans="1:13" ht="30">
      <c r="A11" s="306"/>
      <c r="B11" s="309"/>
      <c r="C11" s="33" t="s">
        <v>89</v>
      </c>
      <c r="D11" s="33" t="s">
        <v>89</v>
      </c>
      <c r="E11" s="33" t="s">
        <v>221</v>
      </c>
      <c r="F11" s="3" t="s">
        <v>230</v>
      </c>
      <c r="G11" s="4" t="s">
        <v>17</v>
      </c>
      <c r="I11" s="4" t="s">
        <v>4</v>
      </c>
      <c r="J11" s="4"/>
      <c r="K11" s="4" t="s">
        <v>4</v>
      </c>
      <c r="L11" s="4" t="s">
        <v>14</v>
      </c>
      <c r="M11" s="27">
        <f>IF(L11="OUI",2*(IF(I11="x",IF(G11=Gravité!$B$9,Gravité!$D$9,IF(G11=Gravité!$B$8,Gravité!$D$8,IF(G11=Gravité!$B$7,Gravité!$D$7,IF(G11=Gravité!$B$6,Gravité!$D$6,IF(G11=Gravité!$B$5,Gravité!$D$5,0))))),0)+IF(J11="x",IF(G11=Gravité!$B$9,Gravité!$D$9,IF(G11=Gravité!$B$8,Gravité!$D$8,IF(G11=Gravité!$B$7,Gravité!$D$7,IF(G11=Gravité!$B$6,Gravité!$D$6,IF(G11=Gravité!$B$5,Gravité!$D$5,0))))),0)),IF(I11="x",IF(G11=Gravité!$B$9,Gravité!$D$9,IF(G11=Gravité!$B$8,Gravité!$D$8,IF(G11=Gravité!$B$7,Gravité!$D$7,IF(G11=Gravité!$B$6,Gravité!$D$6,IF(G11=Gravité!$B$5,Gravité!$D$5,0))))),0)+IF(J11="x",IF(G11=Gravité!$B$9,Gravité!$D$9,IF(G11=Gravité!$B$8,Gravité!$D$8,IF(G11=Gravité!$B$7,Gravité!$D$7,IF(G11=Gravité!$B$6,Gravité!$D$6,IF(G11=Gravité!$B$5,Gravité!$D$5,0))))),0))</f>
        <v>2</v>
      </c>
    </row>
    <row r="12" spans="1:13" ht="30">
      <c r="A12" s="306"/>
      <c r="B12" s="309"/>
      <c r="C12" s="33" t="s">
        <v>231</v>
      </c>
      <c r="D12" s="33" t="s">
        <v>231</v>
      </c>
      <c r="E12" s="33" t="s">
        <v>231</v>
      </c>
      <c r="F12" s="3" t="s">
        <v>232</v>
      </c>
      <c r="G12" s="4" t="s">
        <v>9</v>
      </c>
      <c r="I12" s="4" t="s">
        <v>4</v>
      </c>
      <c r="J12" s="4"/>
      <c r="K12" s="2"/>
      <c r="L12" s="4" t="s">
        <v>14</v>
      </c>
      <c r="M12" s="27">
        <f>IF(L12="OUI",2*(IF(I12="x",IF(G12=Gravité!$B$9,Gravité!$D$9,IF(G12=Gravité!$B$8,Gravité!$D$8,IF(G12=Gravité!$B$7,Gravité!$D$7,IF(G12=Gravité!$B$6,Gravité!$D$6,IF(G12=Gravité!$B$5,Gravité!$D$5,0))))),0)+IF(J12="x",IF(G12=Gravité!$B$9,Gravité!$D$9,IF(G12=Gravité!$B$8,Gravité!$D$8,IF(G12=Gravité!$B$7,Gravité!$D$7,IF(G12=Gravité!$B$6,Gravité!$D$6,IF(G12=Gravité!$B$5,Gravité!$D$5,0))))),0)),IF(I12="x",IF(G12=Gravité!$B$9,Gravité!$D$9,IF(G12=Gravité!$B$8,Gravité!$D$8,IF(G12=Gravité!$B$7,Gravité!$D$7,IF(G12=Gravité!$B$6,Gravité!$D$6,IF(G12=Gravité!$B$5,Gravité!$D$5,0))))),0)+IF(J12="x",IF(G12=Gravité!$B$9,Gravité!$D$9,IF(G12=Gravité!$B$8,Gravité!$D$8,IF(G12=Gravité!$B$7,Gravité!$D$7,IF(G12=Gravité!$B$6,Gravité!$D$6,IF(G12=Gravité!$B$5,Gravité!$D$5,0))))),0))</f>
        <v>5</v>
      </c>
    </row>
    <row r="13" spans="1:13">
      <c r="A13" s="306"/>
      <c r="B13" s="309"/>
      <c r="C13" s="33" t="s">
        <v>233</v>
      </c>
      <c r="D13" s="33" t="s">
        <v>234</v>
      </c>
      <c r="E13" s="33" t="s">
        <v>233</v>
      </c>
      <c r="F13" s="3" t="s">
        <v>235</v>
      </c>
      <c r="G13" s="4" t="s">
        <v>9</v>
      </c>
      <c r="I13" s="4" t="s">
        <v>4</v>
      </c>
      <c r="J13" s="4"/>
      <c r="K13" s="2"/>
      <c r="L13" s="4" t="s">
        <v>14</v>
      </c>
      <c r="M13" s="27">
        <f>IF(L13="OUI",2*(IF(I13="x",IF(G13=Gravité!$B$9,Gravité!$D$9,IF(G13=Gravité!$B$8,Gravité!$D$8,IF(G13=Gravité!$B$7,Gravité!$D$7,IF(G13=Gravité!$B$6,Gravité!$D$6,IF(G13=Gravité!$B$5,Gravité!$D$5,0))))),0)+IF(J13="x",IF(G13=Gravité!$B$9,Gravité!$D$9,IF(G13=Gravité!$B$8,Gravité!$D$8,IF(G13=Gravité!$B$7,Gravité!$D$7,IF(G13=Gravité!$B$6,Gravité!$D$6,IF(G13=Gravité!$B$5,Gravité!$D$5,0))))),0)),IF(I13="x",IF(G13=Gravité!$B$9,Gravité!$D$9,IF(G13=Gravité!$B$8,Gravité!$D$8,IF(G13=Gravité!$B$7,Gravité!$D$7,IF(G13=Gravité!$B$6,Gravité!$D$6,IF(G13=Gravité!$B$5,Gravité!$D$5,0))))),0)+IF(J13="x",IF(G13=Gravité!$B$9,Gravité!$D$9,IF(G13=Gravité!$B$8,Gravité!$D$8,IF(G13=Gravité!$B$7,Gravité!$D$7,IF(G13=Gravité!$B$6,Gravité!$D$6,IF(G13=Gravité!$B$5,Gravité!$D$5,0))))),0))</f>
        <v>5</v>
      </c>
    </row>
    <row r="14" spans="1:13">
      <c r="A14" s="306"/>
      <c r="B14" s="309"/>
      <c r="C14" s="33" t="s">
        <v>236</v>
      </c>
      <c r="D14" s="33" t="s">
        <v>236</v>
      </c>
      <c r="E14" s="33" t="s">
        <v>236</v>
      </c>
      <c r="F14" s="3" t="s">
        <v>237</v>
      </c>
      <c r="G14" s="4" t="s">
        <v>9</v>
      </c>
      <c r="I14" s="4"/>
      <c r="J14" s="4" t="s">
        <v>4</v>
      </c>
      <c r="K14" s="2"/>
      <c r="L14" s="4" t="s">
        <v>14</v>
      </c>
      <c r="M14" s="27">
        <f>IF(L14="OUI",2*(IF(I14="x",IF(G14=Gravité!$B$9,Gravité!$D$9,IF(G14=Gravité!$B$8,Gravité!$D$8,IF(G14=Gravité!$B$7,Gravité!$D$7,IF(G14=Gravité!$B$6,Gravité!$D$6,IF(G14=Gravité!$B$5,Gravité!$D$5,0))))),0)+IF(J14="x",IF(G14=Gravité!$B$9,Gravité!$D$9,IF(G14=Gravité!$B$8,Gravité!$D$8,IF(G14=Gravité!$B$7,Gravité!$D$7,IF(G14=Gravité!$B$6,Gravité!$D$6,IF(G14=Gravité!$B$5,Gravité!$D$5,0))))),0)),IF(I14="x",IF(G14=Gravité!$B$9,Gravité!$D$9,IF(G14=Gravité!$B$8,Gravité!$D$8,IF(G14=Gravité!$B$7,Gravité!$D$7,IF(G14=Gravité!$B$6,Gravité!$D$6,IF(G14=Gravité!$B$5,Gravité!$D$5,0))))),0)+IF(J14="x",IF(G14=Gravité!$B$9,Gravité!$D$9,IF(G14=Gravité!$B$8,Gravité!$D$8,IF(G14=Gravité!$B$7,Gravité!$D$7,IF(G14=Gravité!$B$6,Gravité!$D$6,IF(G14=Gravité!$B$5,Gravité!$D$5,0))))),0))</f>
        <v>5</v>
      </c>
    </row>
    <row r="15" spans="1:13">
      <c r="A15" s="306"/>
      <c r="B15" s="309"/>
      <c r="C15" s="33" t="s">
        <v>238</v>
      </c>
      <c r="D15" s="33" t="s">
        <v>238</v>
      </c>
      <c r="E15" s="33" t="s">
        <v>238</v>
      </c>
      <c r="F15" s="3" t="s">
        <v>239</v>
      </c>
      <c r="G15" s="4" t="s">
        <v>9</v>
      </c>
      <c r="I15" s="4" t="s">
        <v>4</v>
      </c>
      <c r="J15" s="4"/>
      <c r="K15" s="2"/>
      <c r="L15" s="4" t="s">
        <v>14</v>
      </c>
      <c r="M15" s="27">
        <f>IF(L15="OUI",2*(IF(I15="x",IF(G15=Gravité!$B$9,Gravité!$D$9,IF(G15=Gravité!$B$8,Gravité!$D$8,IF(G15=Gravité!$B$7,Gravité!$D$7,IF(G15=Gravité!$B$6,Gravité!$D$6,IF(G15=Gravité!$B$5,Gravité!$D$5,0))))),0)+IF(J15="x",IF(G15=Gravité!$B$9,Gravité!$D$9,IF(G15=Gravité!$B$8,Gravité!$D$8,IF(G15=Gravité!$B$7,Gravité!$D$7,IF(G15=Gravité!$B$6,Gravité!$D$6,IF(G15=Gravité!$B$5,Gravité!$D$5,0))))),0)),IF(I15="x",IF(G15=Gravité!$B$9,Gravité!$D$9,IF(G15=Gravité!$B$8,Gravité!$D$8,IF(G15=Gravité!$B$7,Gravité!$D$7,IF(G15=Gravité!$B$6,Gravité!$D$6,IF(G15=Gravité!$B$5,Gravité!$D$5,0))))),0)+IF(J15="x",IF(G15=Gravité!$B$9,Gravité!$D$9,IF(G15=Gravité!$B$8,Gravité!$D$8,IF(G15=Gravité!$B$7,Gravité!$D$7,IF(G15=Gravité!$B$6,Gravité!$D$6,IF(G15=Gravité!$B$5,Gravité!$D$5,0))))),0))</f>
        <v>5</v>
      </c>
    </row>
    <row r="16" spans="1:13">
      <c r="A16" s="306"/>
      <c r="B16" s="309"/>
      <c r="C16" s="33" t="s">
        <v>240</v>
      </c>
      <c r="D16" s="33" t="s">
        <v>240</v>
      </c>
      <c r="E16" s="33" t="s">
        <v>240</v>
      </c>
      <c r="F16" s="3" t="s">
        <v>241</v>
      </c>
      <c r="G16" s="4" t="s">
        <v>9</v>
      </c>
      <c r="I16" s="4"/>
      <c r="J16" s="4" t="s">
        <v>4</v>
      </c>
      <c r="K16" s="2"/>
      <c r="L16" s="4" t="s">
        <v>14</v>
      </c>
      <c r="M16" s="27">
        <f>IF(L16="OUI",2*(IF(I16="x",IF(G16=Gravité!$B$9,Gravité!$D$9,IF(G16=Gravité!$B$8,Gravité!$D$8,IF(G16=Gravité!$B$7,Gravité!$D$7,IF(G16=Gravité!$B$6,Gravité!$D$6,IF(G16=Gravité!$B$5,Gravité!$D$5,0))))),0)+IF(J16="x",IF(G16=Gravité!$B$9,Gravité!$D$9,IF(G16=Gravité!$B$8,Gravité!$D$8,IF(G16=Gravité!$B$7,Gravité!$D$7,IF(G16=Gravité!$B$6,Gravité!$D$6,IF(G16=Gravité!$B$5,Gravité!$D$5,0))))),0)),IF(I16="x",IF(G16=Gravité!$B$9,Gravité!$D$9,IF(G16=Gravité!$B$8,Gravité!$D$8,IF(G16=Gravité!$B$7,Gravité!$D$7,IF(G16=Gravité!$B$6,Gravité!$D$6,IF(G16=Gravité!$B$5,Gravité!$D$5,0))))),0)+IF(J16="x",IF(G16=Gravité!$B$9,Gravité!$D$9,IF(G16=Gravité!$B$8,Gravité!$D$8,IF(G16=Gravité!$B$7,Gravité!$D$7,IF(G16=Gravité!$B$6,Gravité!$D$6,IF(G16=Gravité!$B$5,Gravité!$D$5,0))))),0))</f>
        <v>5</v>
      </c>
    </row>
    <row r="17" spans="1:13">
      <c r="A17" s="306"/>
      <c r="B17" s="309"/>
      <c r="C17" s="33" t="s">
        <v>221</v>
      </c>
      <c r="D17" s="33" t="s">
        <v>242</v>
      </c>
      <c r="E17" s="33" t="s">
        <v>242</v>
      </c>
      <c r="F17" s="3" t="s">
        <v>243</v>
      </c>
      <c r="G17" s="4" t="s">
        <v>9</v>
      </c>
      <c r="I17" s="4" t="s">
        <v>244</v>
      </c>
      <c r="J17" s="4" t="s">
        <v>245</v>
      </c>
      <c r="K17" s="2"/>
      <c r="L17" s="4" t="s">
        <v>14</v>
      </c>
      <c r="M17" s="27">
        <f>IF(L17="OUI",2*(IF(I17="x",IF(G17=Gravité!$B$9,Gravité!$D$9,IF(G17=Gravité!$B$8,Gravité!$D$8,IF(G17=Gravité!$B$7,Gravité!$D$7,IF(G17=Gravité!$B$6,Gravité!$D$6,IF(G17=Gravité!$B$5,Gravité!$D$5,0))))),0)+IF(J17="x",IF(G17=Gravité!$B$9,Gravité!$D$9,IF(G17=Gravité!$B$8,Gravité!$D$8,IF(G17=Gravité!$B$7,Gravité!$D$7,IF(G17=Gravité!$B$6,Gravité!$D$6,IF(G17=Gravité!$B$5,Gravité!$D$5,0))))),0)),IF(I17="x",IF(G17=Gravité!$B$9,Gravité!$D$9,IF(G17=Gravité!$B$8,Gravité!$D$8,IF(G17=Gravité!$B$7,Gravité!$D$7,IF(G17=Gravité!$B$6,Gravité!$D$6,IF(G17=Gravité!$B$5,Gravité!$D$5,0))))),0)+IF(J17="x",IF(G17=Gravité!$B$9,Gravité!$D$9,IF(G17=Gravité!$B$8,Gravité!$D$8,IF(G17=Gravité!$B$7,Gravité!$D$7,IF(G17=Gravité!$B$6,Gravité!$D$6,IF(G17=Gravité!$B$5,Gravité!$D$5,0))))),0))</f>
        <v>0</v>
      </c>
    </row>
    <row r="18" spans="1:13">
      <c r="A18" s="306"/>
      <c r="B18" s="309"/>
      <c r="C18" s="33"/>
      <c r="D18" s="33"/>
      <c r="E18" s="33" t="s">
        <v>246</v>
      </c>
      <c r="F18" s="14"/>
      <c r="G18" s="14"/>
      <c r="I18" s="2"/>
      <c r="J18" s="2"/>
      <c r="K18" s="2"/>
      <c r="L18" s="4"/>
      <c r="M18" s="2"/>
    </row>
    <row r="19" spans="1:13">
      <c r="A19" s="306"/>
      <c r="B19" s="310"/>
      <c r="C19" s="33" t="s">
        <v>247</v>
      </c>
      <c r="D19" s="33" t="s">
        <v>221</v>
      </c>
      <c r="E19" s="33" t="s">
        <v>221</v>
      </c>
      <c r="F19" s="14"/>
      <c r="G19" s="14"/>
      <c r="I19" s="2"/>
      <c r="J19" s="2"/>
      <c r="K19" s="2"/>
      <c r="L19" s="4"/>
      <c r="M19" s="2"/>
    </row>
    <row r="20" spans="1:13" ht="64.150000000000006" customHeight="1">
      <c r="A20" s="306"/>
      <c r="B20" s="12" t="s">
        <v>248</v>
      </c>
      <c r="C20" s="302" t="s">
        <v>249</v>
      </c>
      <c r="D20" s="303"/>
      <c r="E20" s="303"/>
      <c r="F20" s="303"/>
      <c r="G20" s="303"/>
      <c r="I20" s="2"/>
      <c r="J20" s="2"/>
      <c r="K20" s="2"/>
      <c r="L20" s="2"/>
      <c r="M20" s="2"/>
    </row>
    <row r="21" spans="1:13" ht="75">
      <c r="A21" s="306"/>
      <c r="B21" s="35" t="s">
        <v>250</v>
      </c>
      <c r="C21" s="17" t="s">
        <v>251</v>
      </c>
      <c r="D21" s="9"/>
      <c r="E21" s="3" t="s">
        <v>252</v>
      </c>
      <c r="F21" s="18" t="s">
        <v>253</v>
      </c>
      <c r="G21" s="19" t="s">
        <v>254</v>
      </c>
      <c r="I21" s="2"/>
      <c r="J21" s="2"/>
      <c r="K21" s="2"/>
      <c r="L21" s="2"/>
      <c r="M21" s="2"/>
    </row>
    <row r="22" spans="1:13" ht="75">
      <c r="A22" s="306"/>
      <c r="B22" s="35" t="s">
        <v>255</v>
      </c>
      <c r="C22" s="3" t="s">
        <v>256</v>
      </c>
      <c r="D22" s="9"/>
      <c r="E22" s="2" t="s">
        <v>257</v>
      </c>
      <c r="F22" s="2"/>
      <c r="G22" s="2"/>
      <c r="I22" s="2"/>
      <c r="J22" s="2"/>
      <c r="K22" s="2"/>
      <c r="L22" s="2"/>
      <c r="M22" s="2"/>
    </row>
    <row r="23" spans="1:13">
      <c r="A23" s="306"/>
      <c r="B23" s="13" t="s">
        <v>258</v>
      </c>
      <c r="C23" s="2"/>
      <c r="D23" s="9"/>
      <c r="E23" s="2"/>
      <c r="F23" s="2"/>
      <c r="G23" s="2"/>
      <c r="I23" s="2"/>
      <c r="J23" s="2"/>
      <c r="K23" s="2"/>
      <c r="L23" s="2"/>
      <c r="M23" s="2"/>
    </row>
    <row r="24" spans="1:13" ht="120">
      <c r="A24" s="306"/>
      <c r="B24" s="29" t="s">
        <v>259</v>
      </c>
      <c r="C24" s="3" t="s">
        <v>260</v>
      </c>
      <c r="D24" s="16" t="s">
        <v>261</v>
      </c>
      <c r="E24" s="2" t="s">
        <v>262</v>
      </c>
      <c r="F24" s="2"/>
      <c r="G24" s="2"/>
      <c r="I24" s="2"/>
      <c r="J24" s="2"/>
      <c r="K24" s="2"/>
      <c r="L24" s="2"/>
      <c r="M24" s="2"/>
    </row>
    <row r="25" spans="1:13" ht="30">
      <c r="A25" s="306"/>
      <c r="B25" s="35" t="s">
        <v>263</v>
      </c>
      <c r="C25" s="30" t="s">
        <v>264</v>
      </c>
      <c r="D25" s="30" t="s">
        <v>264</v>
      </c>
      <c r="E25" s="2"/>
      <c r="F25" s="2"/>
      <c r="G25" s="2"/>
      <c r="I25" s="2"/>
      <c r="J25" s="2"/>
      <c r="K25" s="2"/>
      <c r="L25" s="2"/>
      <c r="M25" s="2"/>
    </row>
    <row r="26" spans="1:13" ht="30">
      <c r="A26" s="306"/>
      <c r="B26" s="13" t="s">
        <v>265</v>
      </c>
      <c r="C26" s="2"/>
      <c r="D26" s="9"/>
      <c r="E26" s="2"/>
      <c r="F26" s="2"/>
      <c r="G26" s="2"/>
      <c r="I26" s="2"/>
      <c r="J26" s="2"/>
      <c r="K26" s="2"/>
      <c r="L26" s="2"/>
      <c r="M26" s="2"/>
    </row>
    <row r="27" spans="1:13" ht="150">
      <c r="A27" s="306"/>
      <c r="B27" s="32" t="s">
        <v>266</v>
      </c>
      <c r="C27" s="3" t="s">
        <v>267</v>
      </c>
      <c r="D27" s="16" t="s">
        <v>268</v>
      </c>
      <c r="E27" s="2"/>
      <c r="F27" s="2"/>
      <c r="G27" s="2"/>
      <c r="I27" s="2"/>
      <c r="J27" s="2"/>
      <c r="K27" s="2"/>
      <c r="L27" s="2"/>
      <c r="M27" s="2"/>
    </row>
    <row r="28" spans="1:13" ht="75">
      <c r="A28" s="306"/>
      <c r="B28" s="35" t="s">
        <v>269</v>
      </c>
      <c r="C28" s="17" t="s">
        <v>270</v>
      </c>
      <c r="D28" s="16" t="s">
        <v>271</v>
      </c>
      <c r="E28" s="2"/>
      <c r="F28" s="2"/>
      <c r="G28" s="2"/>
      <c r="I28" s="2"/>
      <c r="J28" s="2"/>
      <c r="K28" s="2"/>
      <c r="L28" s="2"/>
      <c r="M28" s="2"/>
    </row>
    <row r="29" spans="1:13" ht="285">
      <c r="A29" s="306"/>
      <c r="B29" s="32" t="s">
        <v>272</v>
      </c>
      <c r="C29" s="17" t="s">
        <v>273</v>
      </c>
      <c r="D29" s="9"/>
      <c r="E29" s="3" t="s">
        <v>274</v>
      </c>
      <c r="F29" s="2"/>
      <c r="G29" s="2"/>
      <c r="I29" s="2"/>
      <c r="J29" s="2"/>
      <c r="K29" s="2"/>
      <c r="L29" s="2"/>
      <c r="M29" s="2"/>
    </row>
    <row r="30" spans="1:13" ht="133.9" customHeight="1">
      <c r="A30" s="306"/>
      <c r="B30" s="35" t="s">
        <v>275</v>
      </c>
      <c r="C30" s="17" t="s">
        <v>276</v>
      </c>
      <c r="D30" s="9"/>
      <c r="E30" s="2"/>
      <c r="F30" s="2"/>
      <c r="G30" s="2"/>
      <c r="I30" s="2"/>
      <c r="J30" s="2"/>
      <c r="K30" s="2"/>
      <c r="L30" s="2"/>
      <c r="M30" s="2"/>
    </row>
    <row r="31" spans="1:13" ht="45">
      <c r="A31" s="306"/>
      <c r="B31" s="35" t="s">
        <v>277</v>
      </c>
      <c r="E31" s="2"/>
      <c r="F31" s="2"/>
      <c r="G31" s="2"/>
      <c r="I31" s="2"/>
      <c r="J31" s="2"/>
      <c r="K31" s="2"/>
      <c r="L31" s="2"/>
      <c r="M31" s="2"/>
    </row>
    <row r="32" spans="1:13">
      <c r="A32" s="306"/>
      <c r="B32" s="13" t="s">
        <v>278</v>
      </c>
      <c r="C32" s="2"/>
      <c r="D32" s="9"/>
      <c r="E32" s="2"/>
      <c r="F32" s="2"/>
      <c r="G32" s="2"/>
      <c r="I32" s="2"/>
      <c r="J32" s="2"/>
      <c r="K32" s="2"/>
      <c r="L32" s="2"/>
      <c r="M32" s="2"/>
    </row>
    <row r="33" spans="1:13" ht="120">
      <c r="A33" s="306"/>
      <c r="B33" s="29" t="s">
        <v>279</v>
      </c>
      <c r="C33" s="34" t="s">
        <v>280</v>
      </c>
      <c r="D33" s="16" t="s">
        <v>281</v>
      </c>
      <c r="E33" s="2"/>
      <c r="F33" s="2"/>
      <c r="G33" s="2"/>
      <c r="I33" s="2"/>
      <c r="J33" s="2"/>
      <c r="K33" s="2"/>
      <c r="L33" s="2"/>
      <c r="M33" s="2"/>
    </row>
    <row r="34" spans="1:13" ht="135">
      <c r="A34" s="306"/>
      <c r="B34" s="36" t="s">
        <v>282</v>
      </c>
      <c r="C34" s="17" t="s">
        <v>276</v>
      </c>
      <c r="D34" s="9"/>
      <c r="E34" s="2"/>
      <c r="F34" s="2"/>
      <c r="G34" s="2"/>
      <c r="I34" s="2"/>
      <c r="J34" s="2"/>
      <c r="K34" s="2"/>
      <c r="L34" s="2"/>
      <c r="M34" s="2"/>
    </row>
    <row r="35" spans="1:13" ht="150">
      <c r="A35" s="306"/>
      <c r="B35" s="35" t="s">
        <v>283</v>
      </c>
      <c r="C35" s="17" t="s">
        <v>284</v>
      </c>
      <c r="D35" s="16" t="s">
        <v>285</v>
      </c>
      <c r="E35" s="2" t="s">
        <v>286</v>
      </c>
      <c r="F35" s="2"/>
      <c r="G35" s="2"/>
      <c r="I35" s="2"/>
      <c r="J35" s="2"/>
      <c r="K35" s="2"/>
      <c r="L35" s="2"/>
      <c r="M35" s="2"/>
    </row>
    <row r="36" spans="1:13" ht="242.25" customHeight="1">
      <c r="A36" s="306"/>
      <c r="B36" s="29" t="s">
        <v>287</v>
      </c>
      <c r="C36" s="17" t="s">
        <v>288</v>
      </c>
      <c r="D36" s="9"/>
      <c r="E36" s="2"/>
      <c r="F36" s="3" t="s">
        <v>289</v>
      </c>
      <c r="G36" s="4" t="s">
        <v>9</v>
      </c>
      <c r="I36" s="2"/>
      <c r="J36" s="2"/>
      <c r="K36" s="2"/>
      <c r="L36" s="2"/>
      <c r="M36" s="2"/>
    </row>
    <row r="37" spans="1:13" ht="60">
      <c r="A37" s="306"/>
      <c r="B37" s="13" t="s">
        <v>290</v>
      </c>
      <c r="C37" s="3" t="s">
        <v>291</v>
      </c>
      <c r="D37" s="9"/>
      <c r="E37" s="2"/>
      <c r="F37" s="2"/>
      <c r="G37" s="2"/>
      <c r="I37" s="2"/>
      <c r="J37" s="2"/>
      <c r="K37" s="2"/>
      <c r="L37" s="2"/>
      <c r="M37" s="2"/>
    </row>
    <row r="38" spans="1:13" ht="60">
      <c r="A38" s="306"/>
      <c r="B38" s="13" t="s">
        <v>292</v>
      </c>
      <c r="C38" s="3" t="s">
        <v>293</v>
      </c>
      <c r="D38" s="9"/>
      <c r="E38" s="2"/>
      <c r="F38" s="2"/>
      <c r="G38" s="2"/>
      <c r="I38" s="2"/>
      <c r="J38" s="2"/>
      <c r="K38" s="2"/>
      <c r="L38" s="2"/>
      <c r="M38" s="2"/>
    </row>
    <row r="39" spans="1:13" ht="18.75" customHeight="1">
      <c r="A39" s="306"/>
      <c r="B39" s="13" t="s">
        <v>294</v>
      </c>
      <c r="C39" s="2"/>
      <c r="D39" s="9"/>
      <c r="E39" s="2"/>
      <c r="F39" s="2"/>
      <c r="G39" s="2"/>
      <c r="I39" s="2"/>
      <c r="J39" s="2"/>
      <c r="K39" s="2"/>
      <c r="L39" s="2"/>
      <c r="M39" s="2"/>
    </row>
    <row r="40" spans="1:13" ht="19.5" customHeight="1">
      <c r="A40" s="306"/>
      <c r="B40" s="13" t="s">
        <v>295</v>
      </c>
      <c r="C40" s="2"/>
      <c r="D40" s="9"/>
      <c r="E40" s="2"/>
      <c r="F40" s="2"/>
      <c r="G40" s="2"/>
      <c r="I40" s="2"/>
      <c r="J40" s="2"/>
      <c r="K40" s="2"/>
      <c r="L40" s="2"/>
      <c r="M40" s="2"/>
    </row>
    <row r="41" spans="1:13" ht="60">
      <c r="A41" s="306"/>
      <c r="B41" s="13" t="s">
        <v>296</v>
      </c>
      <c r="C41" s="3" t="s">
        <v>293</v>
      </c>
      <c r="D41" s="9"/>
      <c r="E41" s="2"/>
      <c r="F41" s="2"/>
      <c r="G41" s="2"/>
      <c r="I41" s="2"/>
      <c r="J41" s="2"/>
      <c r="K41" s="2"/>
      <c r="L41" s="2"/>
      <c r="M41" s="2"/>
    </row>
    <row r="42" spans="1:13">
      <c r="A42" s="306"/>
      <c r="B42" s="13" t="s">
        <v>297</v>
      </c>
      <c r="C42" s="2" t="s">
        <v>298</v>
      </c>
      <c r="D42" s="9"/>
      <c r="E42" s="2"/>
      <c r="F42" s="2"/>
      <c r="G42" s="2"/>
      <c r="I42" s="2"/>
      <c r="J42" s="2"/>
      <c r="K42" s="2"/>
      <c r="L42" s="2"/>
      <c r="M42" s="2"/>
    </row>
    <row r="43" spans="1:13" ht="29.25">
      <c r="A43" s="307"/>
      <c r="B43" s="13" t="s">
        <v>299</v>
      </c>
      <c r="C43" s="14"/>
      <c r="D43" s="15"/>
      <c r="E43" s="14"/>
      <c r="F43" s="14"/>
      <c r="G43" s="14"/>
      <c r="I43" s="2"/>
      <c r="J43" s="2"/>
      <c r="K43" s="2"/>
      <c r="L43" s="2"/>
      <c r="M43" s="2"/>
    </row>
    <row r="44" spans="1:13" ht="28.9" customHeight="1">
      <c r="A44" s="315" t="s">
        <v>300</v>
      </c>
      <c r="B44" s="313" t="s">
        <v>301</v>
      </c>
      <c r="C44" s="8" t="s">
        <v>302</v>
      </c>
      <c r="D44" s="9" t="s">
        <v>221</v>
      </c>
      <c r="E44" s="8" t="s">
        <v>303</v>
      </c>
      <c r="F44" s="2"/>
      <c r="G44" s="2"/>
      <c r="I44" s="2"/>
      <c r="J44" s="2"/>
      <c r="K44" s="2"/>
      <c r="L44" s="2"/>
      <c r="M44" s="2"/>
    </row>
    <row r="45" spans="1:13" ht="30" customHeight="1">
      <c r="A45" s="316"/>
      <c r="B45" s="314"/>
      <c r="C45" s="9" t="s">
        <v>304</v>
      </c>
      <c r="D45" s="9" t="s">
        <v>304</v>
      </c>
      <c r="E45" s="9" t="s">
        <v>305</v>
      </c>
      <c r="F45" s="2"/>
      <c r="G45" s="2"/>
      <c r="I45" s="2"/>
      <c r="J45" s="2"/>
      <c r="K45" s="2"/>
      <c r="L45" s="2"/>
      <c r="M45" s="2"/>
    </row>
    <row r="46" spans="1:13" ht="31.15" customHeight="1">
      <c r="A46" s="316"/>
      <c r="B46" s="314"/>
      <c r="C46" s="9" t="s">
        <v>306</v>
      </c>
      <c r="D46" s="9" t="s">
        <v>221</v>
      </c>
      <c r="E46" s="9" t="s">
        <v>306</v>
      </c>
      <c r="F46" s="2"/>
      <c r="G46" s="2"/>
      <c r="I46" s="2"/>
      <c r="J46" s="2"/>
      <c r="K46" s="2"/>
      <c r="L46" s="2"/>
      <c r="M46" s="2"/>
    </row>
    <row r="47" spans="1:13" ht="30" customHeight="1">
      <c r="A47" s="317"/>
      <c r="B47" s="314"/>
      <c r="C47" s="9" t="s">
        <v>242</v>
      </c>
      <c r="D47" s="9" t="s">
        <v>242</v>
      </c>
      <c r="E47" s="9" t="s">
        <v>242</v>
      </c>
      <c r="F47" s="2"/>
      <c r="G47" s="2"/>
      <c r="I47" s="2"/>
      <c r="J47" s="2"/>
      <c r="K47" s="2"/>
      <c r="L47" s="2"/>
      <c r="M47" s="2"/>
    </row>
    <row r="48" spans="1:13" ht="48" customHeight="1">
      <c r="A48" s="312" t="s">
        <v>307</v>
      </c>
      <c r="B48" s="318" t="s">
        <v>308</v>
      </c>
      <c r="C48" s="10" t="s">
        <v>309</v>
      </c>
      <c r="D48" s="9" t="s">
        <v>221</v>
      </c>
      <c r="E48" s="10" t="s">
        <v>310</v>
      </c>
      <c r="F48" s="2"/>
      <c r="G48" s="2"/>
      <c r="I48" s="2"/>
      <c r="J48" s="2"/>
      <c r="K48" s="2"/>
      <c r="L48" s="2"/>
      <c r="M48" s="2"/>
    </row>
    <row r="49" spans="1:13">
      <c r="A49" s="312"/>
      <c r="B49" s="318"/>
      <c r="C49" s="9" t="s">
        <v>242</v>
      </c>
      <c r="D49" s="9" t="s">
        <v>242</v>
      </c>
      <c r="E49" s="9" t="s">
        <v>242</v>
      </c>
      <c r="F49" s="2"/>
      <c r="G49" s="2"/>
      <c r="I49" s="2"/>
      <c r="J49" s="2"/>
      <c r="K49" s="2"/>
      <c r="L49" s="2"/>
      <c r="M49" s="2"/>
    </row>
    <row r="50" spans="1:13">
      <c r="A50" s="312"/>
      <c r="B50" s="318"/>
      <c r="C50" s="9" t="s">
        <v>311</v>
      </c>
      <c r="D50" s="9" t="s">
        <v>221</v>
      </c>
      <c r="E50" s="9" t="s">
        <v>306</v>
      </c>
      <c r="F50" s="2"/>
      <c r="G50" s="2"/>
      <c r="I50" s="2"/>
      <c r="J50" s="2"/>
      <c r="K50" s="2"/>
      <c r="L50" s="2"/>
      <c r="M50" s="2"/>
    </row>
    <row r="51" spans="1:13">
      <c r="A51" s="312"/>
      <c r="B51" s="318"/>
      <c r="C51" s="9" t="s">
        <v>312</v>
      </c>
      <c r="D51" s="9" t="s">
        <v>312</v>
      </c>
      <c r="E51" s="9" t="s">
        <v>312</v>
      </c>
      <c r="F51" s="2"/>
      <c r="G51" s="2"/>
      <c r="I51" s="2"/>
      <c r="J51" s="2"/>
      <c r="K51" s="2"/>
      <c r="L51" s="2"/>
      <c r="M51" s="2"/>
    </row>
    <row r="52" spans="1:13">
      <c r="A52" s="312"/>
      <c r="B52" s="318"/>
      <c r="C52" s="9" t="s">
        <v>118</v>
      </c>
      <c r="D52" s="9" t="s">
        <v>313</v>
      </c>
      <c r="E52" s="9" t="s">
        <v>221</v>
      </c>
      <c r="F52" s="2"/>
      <c r="G52" s="2"/>
      <c r="I52" s="2"/>
      <c r="J52" s="2"/>
      <c r="K52" s="2"/>
      <c r="L52" s="2"/>
      <c r="M52" s="2"/>
    </row>
    <row r="53" spans="1:13" ht="31.9" customHeight="1">
      <c r="A53" s="312" t="s">
        <v>314</v>
      </c>
      <c r="B53" s="311"/>
      <c r="C53" s="9" t="s">
        <v>315</v>
      </c>
      <c r="D53" s="9" t="s">
        <v>221</v>
      </c>
      <c r="E53" s="9" t="s">
        <v>316</v>
      </c>
      <c r="F53" s="2"/>
      <c r="G53" s="2"/>
      <c r="I53" s="2"/>
      <c r="J53" s="2"/>
      <c r="K53" s="2"/>
      <c r="L53" s="2"/>
      <c r="M53" s="2"/>
    </row>
    <row r="54" spans="1:13">
      <c r="A54" s="312"/>
      <c r="B54" s="311"/>
      <c r="C54" s="9" t="s">
        <v>317</v>
      </c>
      <c r="D54" s="9" t="s">
        <v>221</v>
      </c>
      <c r="E54" s="9" t="s">
        <v>221</v>
      </c>
      <c r="F54" s="2"/>
      <c r="G54" s="2"/>
      <c r="I54" s="2"/>
      <c r="J54" s="2"/>
      <c r="K54" s="2"/>
      <c r="L54" s="2"/>
      <c r="M54" s="2"/>
    </row>
    <row r="55" spans="1:13">
      <c r="A55" s="312"/>
      <c r="B55" s="311"/>
      <c r="C55" s="9" t="s">
        <v>318</v>
      </c>
      <c r="D55" s="9" t="s">
        <v>318</v>
      </c>
      <c r="E55" s="9" t="s">
        <v>318</v>
      </c>
      <c r="F55" s="2"/>
      <c r="G55" s="2"/>
      <c r="I55" s="2"/>
      <c r="J55" s="2"/>
      <c r="K55" s="2"/>
      <c r="L55" s="2"/>
      <c r="M55" s="2"/>
    </row>
    <row r="56" spans="1:13">
      <c r="A56" s="312"/>
      <c r="B56" s="311"/>
      <c r="C56" s="9" t="s">
        <v>319</v>
      </c>
      <c r="D56" s="9" t="s">
        <v>221</v>
      </c>
      <c r="E56" s="9" t="s">
        <v>319</v>
      </c>
      <c r="F56" s="2"/>
      <c r="G56" s="2"/>
      <c r="I56" s="2"/>
      <c r="J56" s="2"/>
      <c r="K56" s="2"/>
      <c r="L56" s="2"/>
      <c r="M56" s="2"/>
    </row>
    <row r="57" spans="1:13">
      <c r="A57" s="312"/>
      <c r="B57" s="311"/>
      <c r="C57" s="9" t="s">
        <v>320</v>
      </c>
      <c r="D57" s="9" t="s">
        <v>221</v>
      </c>
      <c r="E57" s="9" t="s">
        <v>320</v>
      </c>
      <c r="F57" s="2"/>
      <c r="G57" s="2"/>
      <c r="I57" s="2"/>
      <c r="J57" s="2"/>
      <c r="K57" s="2"/>
      <c r="L57" s="2"/>
      <c r="M57" s="2"/>
    </row>
    <row r="58" spans="1:13" ht="48" customHeight="1">
      <c r="A58" s="312" t="s">
        <v>321</v>
      </c>
      <c r="B58" s="311" t="s">
        <v>322</v>
      </c>
      <c r="C58" s="16" t="s">
        <v>323</v>
      </c>
      <c r="D58" s="9" t="s">
        <v>221</v>
      </c>
      <c r="E58" s="9" t="s">
        <v>324</v>
      </c>
      <c r="F58" s="2"/>
      <c r="G58" s="2"/>
      <c r="I58" s="2"/>
      <c r="J58" s="2"/>
      <c r="K58" s="2"/>
      <c r="L58" s="2"/>
      <c r="M58" s="2"/>
    </row>
    <row r="59" spans="1:13" ht="45">
      <c r="A59" s="312"/>
      <c r="B59" s="311"/>
      <c r="C59" s="16" t="s">
        <v>325</v>
      </c>
      <c r="D59" s="9" t="s">
        <v>221</v>
      </c>
      <c r="E59" s="9" t="s">
        <v>221</v>
      </c>
      <c r="F59" s="2"/>
      <c r="G59" s="2"/>
      <c r="I59" s="2"/>
      <c r="J59" s="2"/>
      <c r="K59" s="2"/>
      <c r="L59" s="2"/>
      <c r="M59" s="2"/>
    </row>
    <row r="60" spans="1:13" ht="127.9" customHeight="1">
      <c r="A60" s="312" t="s">
        <v>326</v>
      </c>
      <c r="B60" s="311" t="s">
        <v>327</v>
      </c>
      <c r="C60" s="16" t="s">
        <v>328</v>
      </c>
      <c r="D60" s="9" t="s">
        <v>221</v>
      </c>
      <c r="E60" s="9" t="s">
        <v>221</v>
      </c>
      <c r="F60" s="2"/>
      <c r="G60" s="2"/>
      <c r="I60" s="2"/>
      <c r="J60" s="2"/>
      <c r="K60" s="2"/>
      <c r="L60" s="2"/>
      <c r="M60" s="2"/>
    </row>
    <row r="61" spans="1:13">
      <c r="A61" s="312"/>
      <c r="B61" s="311"/>
      <c r="C61" s="16" t="s">
        <v>329</v>
      </c>
      <c r="D61" s="9" t="s">
        <v>221</v>
      </c>
      <c r="E61" s="9" t="s">
        <v>221</v>
      </c>
      <c r="F61" s="2"/>
      <c r="G61" s="2"/>
      <c r="I61" s="2"/>
      <c r="J61" s="2"/>
      <c r="K61" s="2"/>
      <c r="L61" s="2"/>
      <c r="M61" s="2"/>
    </row>
    <row r="62" spans="1:13" ht="45">
      <c r="A62" s="312"/>
      <c r="B62" s="311"/>
      <c r="C62" s="16" t="s">
        <v>330</v>
      </c>
      <c r="D62" s="9" t="s">
        <v>221</v>
      </c>
      <c r="E62" s="9" t="s">
        <v>221</v>
      </c>
      <c r="F62" s="2"/>
      <c r="G62" s="2"/>
      <c r="I62" s="2"/>
      <c r="J62" s="2"/>
      <c r="K62" s="2"/>
      <c r="L62" s="2"/>
      <c r="M62" s="2"/>
    </row>
    <row r="63" spans="1:13">
      <c r="A63" s="312"/>
      <c r="B63" s="311"/>
      <c r="C63" s="16" t="s">
        <v>331</v>
      </c>
      <c r="D63" s="16" t="s">
        <v>332</v>
      </c>
      <c r="E63" s="9" t="s">
        <v>221</v>
      </c>
      <c r="F63" s="2"/>
      <c r="G63" s="2"/>
      <c r="I63" s="2"/>
      <c r="J63" s="2"/>
      <c r="K63" s="2"/>
      <c r="L63" s="2"/>
      <c r="M63" s="2"/>
    </row>
    <row r="64" spans="1:13">
      <c r="A64" s="312"/>
      <c r="B64" s="311"/>
      <c r="C64" s="16" t="s">
        <v>333</v>
      </c>
      <c r="D64" s="16" t="s">
        <v>333</v>
      </c>
      <c r="E64" s="9" t="s">
        <v>221</v>
      </c>
      <c r="F64" s="2"/>
      <c r="G64" s="2"/>
      <c r="I64" s="2"/>
      <c r="J64" s="2"/>
      <c r="K64" s="2"/>
      <c r="L64" s="2"/>
      <c r="M64" s="2"/>
    </row>
  </sheetData>
  <mergeCells count="16">
    <mergeCell ref="B44:B47"/>
    <mergeCell ref="A44:A47"/>
    <mergeCell ref="B48:B52"/>
    <mergeCell ref="A48:A52"/>
    <mergeCell ref="B53:B57"/>
    <mergeCell ref="B58:B59"/>
    <mergeCell ref="A58:A59"/>
    <mergeCell ref="B60:B64"/>
    <mergeCell ref="A60:A64"/>
    <mergeCell ref="A53:A57"/>
    <mergeCell ref="I1:K1"/>
    <mergeCell ref="C20:G20"/>
    <mergeCell ref="C1:E1"/>
    <mergeCell ref="A1:B1"/>
    <mergeCell ref="A3:A43"/>
    <mergeCell ref="B3:B19"/>
  </mergeCells>
  <conditionalFormatting sqref="G3:G17">
    <cfRule type="containsText" dxfId="9" priority="6" operator="containsText" text="G1">
      <formula>NOT(ISERROR(SEARCH("G1",G3)))</formula>
    </cfRule>
    <cfRule type="containsText" dxfId="8" priority="7" operator="containsText" text="G2">
      <formula>NOT(ISERROR(SEARCH("G2",G3)))</formula>
    </cfRule>
    <cfRule type="containsText" dxfId="7" priority="8" operator="containsText" text="G3">
      <formula>NOT(ISERROR(SEARCH("G3",G3)))</formula>
    </cfRule>
    <cfRule type="containsText" dxfId="6" priority="9" operator="containsText" text="G4">
      <formula>NOT(ISERROR(SEARCH("G4",G3)))</formula>
    </cfRule>
    <cfRule type="containsText" dxfId="5" priority="10" operator="containsText" text="G5">
      <formula>NOT(ISERROR(SEARCH("G5",G3)))</formula>
    </cfRule>
  </conditionalFormatting>
  <conditionalFormatting sqref="G36">
    <cfRule type="containsText" dxfId="4" priority="1" operator="containsText" text="G1">
      <formula>NOT(ISERROR(SEARCH("G1",G36)))</formula>
    </cfRule>
    <cfRule type="containsText" dxfId="3" priority="2" operator="containsText" text="G2">
      <formula>NOT(ISERROR(SEARCH("G2",G36)))</formula>
    </cfRule>
    <cfRule type="containsText" dxfId="2" priority="3" operator="containsText" text="G3">
      <formula>NOT(ISERROR(SEARCH("G3",G36)))</formula>
    </cfRule>
    <cfRule type="containsText" dxfId="1" priority="4" operator="containsText" text="G4">
      <formula>NOT(ISERROR(SEARCH("G4",G36)))</formula>
    </cfRule>
    <cfRule type="containsText" dxfId="0" priority="5" operator="containsText" text="G5">
      <formula>NOT(ISERROR(SEARCH("G5",G36)))</formula>
    </cfRule>
  </conditionalFormatting>
  <dataValidations count="1">
    <dataValidation type="list" allowBlank="1" showInputMessage="1" showErrorMessage="1" sqref="L3:L19" xr:uid="{36F95DEC-2654-3D4C-9D4C-E39A152AF35F}">
      <formula1>#REF!</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9388B-2966-3741-A849-172D98B84BE3}">
  <sheetPr codeName="Feuil11">
    <tabColor theme="6" tint="0.59999389629810485"/>
  </sheetPr>
  <dimension ref="B2:M9"/>
  <sheetViews>
    <sheetView topLeftCell="A5" zoomScale="85" zoomScaleNormal="85" workbookViewId="0">
      <selection activeCell="C6" sqref="C6"/>
    </sheetView>
  </sheetViews>
  <sheetFormatPr baseColWidth="10" defaultColWidth="11.28515625" defaultRowHeight="15"/>
  <cols>
    <col min="2" max="2" width="55.28515625" customWidth="1"/>
    <col min="3" max="3" width="86.28515625" customWidth="1"/>
    <col min="4" max="8" width="0" hidden="1" customWidth="1"/>
    <col min="13" max="13" width="0" hidden="1" customWidth="1"/>
  </cols>
  <sheetData>
    <row r="2" spans="2:13">
      <c r="B2" s="250"/>
      <c r="C2" s="249" t="s">
        <v>3</v>
      </c>
    </row>
    <row r="3" spans="2:13" ht="43.9" customHeight="1">
      <c r="B3" s="250"/>
      <c r="C3" s="249"/>
      <c r="M3" t="s">
        <v>4</v>
      </c>
    </row>
    <row r="4" spans="2:13" ht="15.75">
      <c r="B4" s="20" t="s">
        <v>5</v>
      </c>
      <c r="C4" s="20" t="s">
        <v>6</v>
      </c>
      <c r="D4" t="s">
        <v>7</v>
      </c>
      <c r="M4" t="s">
        <v>8</v>
      </c>
    </row>
    <row r="5" spans="2:13" ht="270.75" customHeight="1">
      <c r="B5" s="21" t="s">
        <v>9</v>
      </c>
      <c r="C5" s="16" t="s">
        <v>10</v>
      </c>
      <c r="D5">
        <v>5</v>
      </c>
      <c r="H5" t="s">
        <v>11</v>
      </c>
    </row>
    <row r="6" spans="2:13" ht="225.75" customHeight="1">
      <c r="B6" s="22" t="s">
        <v>12</v>
      </c>
      <c r="C6" s="17" t="s">
        <v>13</v>
      </c>
      <c r="D6">
        <v>4</v>
      </c>
      <c r="H6" t="s">
        <v>14</v>
      </c>
    </row>
    <row r="7" spans="2:13" ht="216.75" customHeight="1">
      <c r="B7" s="227" t="s">
        <v>15</v>
      </c>
      <c r="C7" s="17" t="s">
        <v>16</v>
      </c>
      <c r="D7">
        <v>3</v>
      </c>
    </row>
    <row r="8" spans="2:13" ht="229.5" customHeight="1">
      <c r="B8" s="24" t="s">
        <v>17</v>
      </c>
      <c r="C8" s="17" t="s">
        <v>18</v>
      </c>
      <c r="D8">
        <v>2</v>
      </c>
    </row>
    <row r="9" spans="2:13" ht="107.25" customHeight="1">
      <c r="B9" s="228" t="s">
        <v>19</v>
      </c>
      <c r="C9" s="31" t="s">
        <v>20</v>
      </c>
      <c r="D9">
        <v>1</v>
      </c>
    </row>
  </sheetData>
  <sheetProtection algorithmName="SHA-512" hashValue="8MNfN8MROlBCZ8+C6faMNG43u0r487qpnULRYNNobokjuqaalhfLJj/MvCWNmQuxqet1a4WScOwqLQqLzr+8ZQ==" saltValue="LKe4iOMr9vAR7UHWQJ04zQ==" spinCount="100000" sheet="1" objects="1" scenarios="1"/>
  <mergeCells count="2">
    <mergeCell ref="C2:C3"/>
    <mergeCell ref="B2: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29525-3739-4D47-A8F6-406870E188B1}">
  <sheetPr codeName="Feuil3">
    <tabColor theme="9" tint="0.79998168889431442"/>
  </sheetPr>
  <dimension ref="B1:I22"/>
  <sheetViews>
    <sheetView zoomScale="115" zoomScaleNormal="115" workbookViewId="0">
      <selection activeCell="D4" sqref="D4"/>
    </sheetView>
  </sheetViews>
  <sheetFormatPr baseColWidth="10" defaultColWidth="11.28515625" defaultRowHeight="15"/>
  <cols>
    <col min="1" max="1" width="4.42578125" customWidth="1"/>
    <col min="2" max="2" width="36.28515625" customWidth="1"/>
    <col min="3" max="3" width="19" customWidth="1"/>
    <col min="4" max="4" width="9.28515625" customWidth="1"/>
    <col min="5" max="5" width="17.42578125" customWidth="1"/>
    <col min="6" max="6" width="0.28515625" hidden="1" customWidth="1"/>
    <col min="7" max="7" width="6.7109375" customWidth="1"/>
    <col min="8" max="8" width="27" customWidth="1"/>
    <col min="9" max="9" width="55.85546875" customWidth="1"/>
  </cols>
  <sheetData>
    <row r="1" spans="2:9" ht="15.75" thickBot="1">
      <c r="F1" s="1" t="s">
        <v>21</v>
      </c>
      <c r="H1" s="173"/>
      <c r="I1" s="173"/>
    </row>
    <row r="2" spans="2:9" ht="25.5" customHeight="1" thickBot="1">
      <c r="B2" s="256" t="s">
        <v>22</v>
      </c>
      <c r="C2" s="257"/>
      <c r="D2" s="257"/>
      <c r="E2" s="258"/>
      <c r="F2" s="174"/>
      <c r="H2" s="173"/>
      <c r="I2" s="173"/>
    </row>
    <row r="3" spans="2:9" ht="33.75" customHeight="1" thickBot="1">
      <c r="B3" s="175" t="s">
        <v>23</v>
      </c>
      <c r="C3" s="176" t="s">
        <v>24</v>
      </c>
      <c r="D3" s="177" t="s">
        <v>25</v>
      </c>
      <c r="E3" s="178" t="s">
        <v>26</v>
      </c>
      <c r="F3" s="179" t="s">
        <v>27</v>
      </c>
      <c r="H3" s="180" t="s">
        <v>28</v>
      </c>
      <c r="I3" s="87"/>
    </row>
    <row r="4" spans="2:9" ht="15.75" thickBot="1">
      <c r="B4" s="251" t="s">
        <v>29</v>
      </c>
      <c r="C4" s="181" t="s">
        <v>30</v>
      </c>
      <c r="D4" s="41"/>
      <c r="E4" s="45">
        <f>(SUM(Transverse!H4:H12)+SUM(CTA!H4:H14))/(CTA!G15+Transverse!G13)*IF(D4="x",1,0)</f>
        <v>0</v>
      </c>
      <c r="F4" s="182">
        <v>1</v>
      </c>
      <c r="H4" s="183" t="s">
        <v>31</v>
      </c>
      <c r="I4" s="88"/>
    </row>
    <row r="5" spans="2:9" ht="15.75" thickBot="1">
      <c r="B5" s="252"/>
      <c r="C5" s="184" t="s">
        <v>32</v>
      </c>
      <c r="D5" s="42"/>
      <c r="E5" s="46">
        <f>(SUM(Transverse!H4:H12)+SUM(SPO!H4:H14))/(SPO!G15+Transverse!G13)*IF(D5="x",1,0)</f>
        <v>0</v>
      </c>
      <c r="F5" s="185">
        <v>0.5</v>
      </c>
      <c r="H5" s="183" t="s">
        <v>33</v>
      </c>
      <c r="I5" s="88"/>
    </row>
    <row r="6" spans="2:9" ht="15.75" thickBot="1">
      <c r="B6" s="252"/>
      <c r="C6" s="184" t="s">
        <v>34</v>
      </c>
      <c r="D6" s="42"/>
      <c r="E6" s="46">
        <f>(SUM(Transverse!H4:H12)+SUM(NCC!H4:H14))/(NCC!G15+Transverse!G13)*IF(D6="x",1,0)</f>
        <v>0</v>
      </c>
      <c r="F6" s="185">
        <v>0.5</v>
      </c>
      <c r="H6" s="183" t="s">
        <v>35</v>
      </c>
      <c r="I6" s="88"/>
    </row>
    <row r="7" spans="2:9" ht="15.75" thickBot="1">
      <c r="B7" s="254" t="s">
        <v>36</v>
      </c>
      <c r="C7" s="186" t="s">
        <v>37</v>
      </c>
      <c r="D7" s="42"/>
      <c r="E7" s="46">
        <f>(SUM(Transverse!H4:H12)+SUM(ATO!J6:J17))/(ATO!I18+Transverse!G13)*IF(D7="x",1,0)</f>
        <v>0</v>
      </c>
      <c r="F7" s="185">
        <v>0.5</v>
      </c>
      <c r="H7" s="183" t="s">
        <v>38</v>
      </c>
      <c r="I7" s="88"/>
    </row>
    <row r="8" spans="2:9" ht="15.75" thickBot="1">
      <c r="B8" s="255"/>
      <c r="C8" s="187" t="s">
        <v>39</v>
      </c>
      <c r="D8" s="43"/>
      <c r="E8" s="47">
        <f>(SUM(Transverse!H4:H12)+SUM(FSTD!J6:J16))/(FSTD!I17+Transverse!G13)*IF(D8="x",1,0)</f>
        <v>0</v>
      </c>
      <c r="F8" s="188">
        <v>0.25</v>
      </c>
      <c r="H8" s="183" t="s">
        <v>40</v>
      </c>
      <c r="I8" s="88"/>
    </row>
    <row r="9" spans="2:9" ht="15" customHeight="1" thickBot="1">
      <c r="B9" s="253" t="s">
        <v>41</v>
      </c>
      <c r="C9" s="189" t="s">
        <v>42</v>
      </c>
      <c r="D9" s="44"/>
      <c r="E9" s="48">
        <f>(SUM(Transverse!H4:H12)+SUM('145'!J4:J9))/('145'!I10+Transverse!G13)*IF(D9="x",1,0)</f>
        <v>0</v>
      </c>
      <c r="F9" s="190">
        <f>IF('145'!H3="Entretien d’aéronef complet ou  d’élément ayant une/des fonction(s) « sécurité » majeure(s)
(évaluation OSAC)",1.25,0.5)</f>
        <v>1.25</v>
      </c>
      <c r="H9" s="183" t="s">
        <v>43</v>
      </c>
      <c r="I9" s="88"/>
    </row>
    <row r="10" spans="2:9" ht="15" customHeight="1" thickBot="1">
      <c r="B10" s="253"/>
      <c r="C10" s="189" t="s">
        <v>44</v>
      </c>
      <c r="D10" s="44"/>
      <c r="E10" s="48">
        <f>(SUM(Transverse!H4:H12)+SUM(CAMO!H4:H9))/(CAMO!G10+Transverse!G13)*IF(D10="x",1,0)</f>
        <v>0</v>
      </c>
      <c r="F10" s="191">
        <v>1</v>
      </c>
      <c r="H10" s="183" t="s">
        <v>45</v>
      </c>
      <c r="I10" s="88"/>
    </row>
    <row r="11" spans="2:9" ht="15" customHeight="1" thickBot="1">
      <c r="B11" s="192" t="s">
        <v>46</v>
      </c>
      <c r="C11" s="193" t="s">
        <v>47</v>
      </c>
      <c r="D11" s="49"/>
      <c r="E11" s="50">
        <f>(SUM(Transverse!H5:H13)+SUM('21G'!J4:J8))/('21G'!I9+Transverse!G13)*IF(D11="x",1,0)</f>
        <v>0</v>
      </c>
      <c r="F11" s="194">
        <f>IF('21G'!H3="Producteur aéronef ou éléments critiques 
(évaluation OSAC)",1.25,0.75)</f>
        <v>1.25</v>
      </c>
      <c r="H11" s="195" t="s">
        <v>48</v>
      </c>
      <c r="I11" s="89"/>
    </row>
    <row r="12" spans="2:9" ht="15.75" thickBot="1">
      <c r="H12" s="196"/>
      <c r="I12" s="196"/>
    </row>
    <row r="13" spans="2:9" ht="15.75" thickBot="1">
      <c r="B13" s="197"/>
      <c r="C13" s="198" t="s">
        <v>49</v>
      </c>
      <c r="I13" s="196"/>
    </row>
    <row r="14" spans="2:9">
      <c r="B14" s="199" t="s">
        <v>50</v>
      </c>
      <c r="C14" s="51">
        <f>'TAILLE - CA'!B15</f>
        <v>1</v>
      </c>
      <c r="I14" s="196"/>
    </row>
    <row r="15" spans="2:9" ht="15.75" thickBot="1">
      <c r="B15" s="200" t="s">
        <v>51</v>
      </c>
      <c r="C15" s="40">
        <f>(MAX(F4*E4,F5*E5,F6*E6,F7*E7,F8*E8,F9*E9,F10*E10,F11*E11))</f>
        <v>0</v>
      </c>
      <c r="I15" s="196"/>
    </row>
    <row r="16" spans="2:9" ht="15.75" thickBot="1">
      <c r="B16" s="201" t="s">
        <v>52</v>
      </c>
      <c r="C16" s="39">
        <f>C14*C15</f>
        <v>0</v>
      </c>
      <c r="I16" s="196"/>
    </row>
    <row r="17" spans="3:9">
      <c r="I17" s="196"/>
    </row>
    <row r="18" spans="3:9">
      <c r="G18" s="140"/>
      <c r="H18" s="202"/>
    </row>
    <row r="19" spans="3:9">
      <c r="G19" s="140"/>
    </row>
    <row r="20" spans="3:9">
      <c r="E20" s="37"/>
      <c r="G20" s="140"/>
    </row>
    <row r="21" spans="3:9">
      <c r="C21" s="37"/>
      <c r="E21" s="37"/>
      <c r="G21" s="140"/>
    </row>
    <row r="22" spans="3:9">
      <c r="D22" s="140"/>
      <c r="E22" s="140"/>
      <c r="F22" s="140"/>
      <c r="G22" s="140"/>
    </row>
  </sheetData>
  <sheetProtection algorithmName="SHA-512" hashValue="k0amtuWZxzr9WG19G+93I1B20EFpzHCaOKNfabrb2ajb+HWQrZKWtg2xDQrPGb8FIsxcHSKRmbC25chaAor/sQ==" saltValue="d1FB4A59edBOb4jv3ClHRw==" spinCount="100000" sheet="1" objects="1" scenarios="1"/>
  <protectedRanges>
    <protectedRange algorithmName="SHA-512" hashValue="VyrplbttpiTJ7N6zFq5qJ293Bm2CzaC39qU9fBm48Z8G8Lh/7G87XKvc1wqu1EIpaVIrXv3eKP4VSTq2ogDAtg==" saltValue="m/ZqxhD7ch9l9DWfyCjXDg==" spinCount="100000" sqref="D4:D11 I3:I11" name="Result"/>
  </protectedRanges>
  <mergeCells count="4">
    <mergeCell ref="B4:B6"/>
    <mergeCell ref="B9:B10"/>
    <mergeCell ref="B7:B8"/>
    <mergeCell ref="B2:E2"/>
  </mergeCells>
  <phoneticPr fontId="34"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08C7B6A-5806-4B46-83F4-A96E566745DA}">
          <x14:formula1>
            <xm:f>'listes cachées'!$I$5</xm:f>
          </x14:formula1>
          <xm:sqref>D4:D11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A5EC7-BF23-474B-8D1D-4725C37FF2CC}">
  <sheetPr codeName="Feuil4">
    <tabColor theme="5"/>
  </sheetPr>
  <dimension ref="A1:H26"/>
  <sheetViews>
    <sheetView topLeftCell="A6" zoomScaleNormal="100" workbookViewId="0">
      <selection activeCell="A16" sqref="A16:C18"/>
    </sheetView>
  </sheetViews>
  <sheetFormatPr baseColWidth="10" defaultColWidth="11.28515625" defaultRowHeight="15"/>
  <cols>
    <col min="1" max="1" width="38.5703125" customWidth="1"/>
    <col min="2" max="2" width="27.28515625" bestFit="1" customWidth="1"/>
    <col min="3" max="4" width="27.28515625" customWidth="1"/>
  </cols>
  <sheetData>
    <row r="1" spans="1:8" ht="54.75" customHeight="1" thickBot="1">
      <c r="A1" s="259" t="s">
        <v>53</v>
      </c>
      <c r="B1" s="260"/>
      <c r="C1" s="260"/>
      <c r="D1" s="260"/>
      <c r="E1" s="260"/>
      <c r="F1" s="260"/>
      <c r="G1" s="260"/>
      <c r="H1" s="261"/>
    </row>
    <row r="2" spans="1:8">
      <c r="A2" s="267"/>
      <c r="B2" s="268"/>
      <c r="C2" s="268"/>
      <c r="D2" s="268"/>
      <c r="E2" s="268"/>
      <c r="F2" s="268"/>
      <c r="G2" s="268"/>
      <c r="H2" s="269"/>
    </row>
    <row r="3" spans="1:8" ht="96" customHeight="1">
      <c r="A3" s="264" t="s">
        <v>54</v>
      </c>
      <c r="B3" s="265"/>
      <c r="C3" s="266"/>
      <c r="D3" s="268"/>
      <c r="E3" s="268"/>
      <c r="F3" s="268"/>
      <c r="G3" s="268"/>
      <c r="H3" s="269"/>
    </row>
    <row r="4" spans="1:8" ht="46.5">
      <c r="A4" s="148"/>
      <c r="B4" s="149" t="s">
        <v>55</v>
      </c>
      <c r="C4" s="149" t="s">
        <v>56</v>
      </c>
      <c r="D4" s="268"/>
      <c r="E4" s="268"/>
      <c r="F4" s="268"/>
      <c r="G4" s="268"/>
      <c r="H4" s="269"/>
    </row>
    <row r="5" spans="1:8" ht="56.25">
      <c r="A5" s="150" t="s">
        <v>57</v>
      </c>
      <c r="B5" s="151" t="s">
        <v>58</v>
      </c>
      <c r="C5" s="151" t="s">
        <v>59</v>
      </c>
      <c r="D5" s="268"/>
      <c r="E5" s="268"/>
      <c r="F5" s="268"/>
      <c r="G5" s="268"/>
      <c r="H5" s="269"/>
    </row>
    <row r="6" spans="1:8" ht="53.25" customHeight="1">
      <c r="A6" s="152" t="s">
        <v>60</v>
      </c>
      <c r="B6" s="153" t="s">
        <v>61</v>
      </c>
      <c r="C6" s="153" t="s">
        <v>62</v>
      </c>
      <c r="D6" s="268"/>
      <c r="E6" s="268"/>
      <c r="F6" s="268"/>
      <c r="G6" s="268"/>
      <c r="H6" s="269"/>
    </row>
    <row r="7" spans="1:8" ht="53.25" customHeight="1">
      <c r="A7" s="154" t="s">
        <v>63</v>
      </c>
      <c r="B7" s="155" t="s">
        <v>64</v>
      </c>
      <c r="C7" s="155" t="s">
        <v>65</v>
      </c>
      <c r="D7" s="268"/>
      <c r="E7" s="268"/>
      <c r="F7" s="268"/>
      <c r="G7" s="268"/>
      <c r="H7" s="269"/>
    </row>
    <row r="8" spans="1:8" ht="53.25" customHeight="1">
      <c r="A8" s="262" t="s">
        <v>66</v>
      </c>
      <c r="B8" s="156" t="s">
        <v>67</v>
      </c>
      <c r="C8" s="156" t="s">
        <v>68</v>
      </c>
      <c r="D8" s="268"/>
      <c r="E8" s="268"/>
      <c r="F8" s="268"/>
      <c r="G8" s="268"/>
      <c r="H8" s="269"/>
    </row>
    <row r="9" spans="1:8" ht="53.25" customHeight="1">
      <c r="A9" s="263"/>
      <c r="B9" s="156" t="s">
        <v>69</v>
      </c>
      <c r="C9" s="156" t="s">
        <v>70</v>
      </c>
      <c r="D9" s="268"/>
      <c r="E9" s="268"/>
      <c r="F9" s="268"/>
      <c r="G9" s="268"/>
      <c r="H9" s="269"/>
    </row>
    <row r="10" spans="1:8">
      <c r="A10" s="274"/>
      <c r="B10" s="275"/>
      <c r="C10" s="275"/>
      <c r="D10" s="268"/>
      <c r="E10" s="268"/>
      <c r="F10" s="268"/>
      <c r="G10" s="268"/>
      <c r="H10" s="269"/>
    </row>
    <row r="11" spans="1:8">
      <c r="A11" s="267"/>
      <c r="B11" s="268"/>
      <c r="C11" s="268"/>
      <c r="D11" s="268"/>
      <c r="E11" s="268"/>
      <c r="F11" s="268"/>
      <c r="G11" s="268"/>
      <c r="H11" s="269"/>
    </row>
    <row r="12" spans="1:8" ht="15.75" thickBot="1">
      <c r="A12" s="267"/>
      <c r="B12" s="268"/>
      <c r="C12" s="268"/>
      <c r="D12" s="268"/>
      <c r="E12" s="268"/>
      <c r="F12" s="268"/>
      <c r="G12" s="268"/>
      <c r="H12" s="269"/>
    </row>
    <row r="13" spans="1:8" ht="24" thickTop="1">
      <c r="A13" s="157" t="s">
        <v>71</v>
      </c>
      <c r="B13" s="52"/>
      <c r="C13" s="158">
        <f>IF($B$13&gt;$B$21,$B$21,IF($B$13&gt;$B$22,$B$22,IF($B$13&gt;$B$23,$B$23,IF($B$13&gt;$B$24,$B$24,IF($B$13&gt;$B$25,$B$25,0)))))</f>
        <v>0</v>
      </c>
      <c r="D13" s="268"/>
      <c r="E13" s="268"/>
      <c r="F13" s="268"/>
      <c r="G13" s="268"/>
      <c r="H13" s="269"/>
    </row>
    <row r="14" spans="1:8" ht="24" thickBot="1">
      <c r="A14" s="157" t="s">
        <v>72</v>
      </c>
      <c r="B14" s="53"/>
      <c r="C14" s="159">
        <f>IF($B$14&gt;$G$20,$G$20,IF($B$14&gt;$F$20,$F$20,IF($B$14&gt;$E$20,$E$20,IF($B$14&gt;$D$20,$D$20,IF($B$14&gt;$C$20,$C$20,0)))))</f>
        <v>0</v>
      </c>
      <c r="D14" s="268"/>
      <c r="E14" s="268"/>
      <c r="F14" s="268"/>
      <c r="G14" s="268"/>
      <c r="H14" s="269"/>
    </row>
    <row r="15" spans="1:8" ht="15.75" thickTop="1">
      <c r="A15" s="160" t="s">
        <v>73</v>
      </c>
      <c r="B15" s="161">
        <f>INDEX($C$21:$G$25,MATCH($C$13,$B$21:$B$25,0),MATCH($C$14,$C$20:$G$20,0))</f>
        <v>1</v>
      </c>
      <c r="D15" s="268"/>
      <c r="E15" s="268"/>
      <c r="F15" s="268"/>
      <c r="G15" s="268"/>
      <c r="H15" s="269"/>
    </row>
    <row r="16" spans="1:8">
      <c r="A16" s="267"/>
      <c r="B16" s="268"/>
      <c r="C16" s="268"/>
      <c r="D16" s="268"/>
      <c r="E16" s="268"/>
      <c r="F16" s="268"/>
      <c r="G16" s="268"/>
      <c r="H16" s="269"/>
    </row>
    <row r="17" spans="1:8">
      <c r="A17" s="267"/>
      <c r="B17" s="268"/>
      <c r="C17" s="268"/>
      <c r="D17" s="268"/>
      <c r="E17" s="268"/>
      <c r="F17" s="268"/>
      <c r="G17" s="268"/>
      <c r="H17" s="269"/>
    </row>
    <row r="18" spans="1:8">
      <c r="A18" s="267"/>
      <c r="B18" s="268"/>
      <c r="C18" s="268"/>
      <c r="D18" s="268"/>
      <c r="E18" s="268"/>
      <c r="F18" s="268"/>
      <c r="G18" s="268"/>
      <c r="H18" s="269"/>
    </row>
    <row r="19" spans="1:8">
      <c r="A19" s="267"/>
      <c r="B19" s="162"/>
      <c r="C19" s="250" t="s">
        <v>74</v>
      </c>
      <c r="D19" s="250"/>
      <c r="E19" s="250"/>
      <c r="F19" s="250"/>
      <c r="G19" s="250"/>
      <c r="H19" s="273"/>
    </row>
    <row r="20" spans="1:8">
      <c r="A20" s="267"/>
      <c r="B20" s="4" t="s">
        <v>75</v>
      </c>
      <c r="C20" s="163">
        <v>0</v>
      </c>
      <c r="D20" s="163">
        <v>1</v>
      </c>
      <c r="E20" s="163">
        <v>2</v>
      </c>
      <c r="F20" s="163">
        <v>10</v>
      </c>
      <c r="G20" s="163">
        <v>50</v>
      </c>
      <c r="H20" s="273"/>
    </row>
    <row r="21" spans="1:8">
      <c r="A21" s="267"/>
      <c r="B21" s="163">
        <v>251</v>
      </c>
      <c r="C21" s="164">
        <v>6</v>
      </c>
      <c r="D21" s="26">
        <v>8</v>
      </c>
      <c r="E21" s="165">
        <v>9</v>
      </c>
      <c r="F21" s="166">
        <v>10</v>
      </c>
      <c r="G21" s="166">
        <v>10</v>
      </c>
      <c r="H21" s="273"/>
    </row>
    <row r="22" spans="1:8">
      <c r="A22" s="267"/>
      <c r="B22" s="163">
        <v>51</v>
      </c>
      <c r="C22" s="167">
        <v>6</v>
      </c>
      <c r="D22" s="168">
        <v>7</v>
      </c>
      <c r="E22" s="26">
        <v>8</v>
      </c>
      <c r="F22" s="165">
        <v>9</v>
      </c>
      <c r="G22" s="166">
        <v>10</v>
      </c>
      <c r="H22" s="273"/>
    </row>
    <row r="23" spans="1:8">
      <c r="A23" s="267"/>
      <c r="B23" s="163">
        <v>11</v>
      </c>
      <c r="C23" s="169">
        <v>4</v>
      </c>
      <c r="D23" s="170">
        <v>5</v>
      </c>
      <c r="E23" s="168">
        <v>6</v>
      </c>
      <c r="F23" s="26">
        <v>8</v>
      </c>
      <c r="G23" s="165">
        <v>9</v>
      </c>
      <c r="H23" s="273"/>
    </row>
    <row r="24" spans="1:8">
      <c r="A24" s="267"/>
      <c r="B24" s="163">
        <v>6</v>
      </c>
      <c r="C24" s="171">
        <v>2</v>
      </c>
      <c r="D24" s="172">
        <v>3</v>
      </c>
      <c r="E24" s="170">
        <v>5</v>
      </c>
      <c r="F24" s="168">
        <v>6</v>
      </c>
      <c r="G24" s="168">
        <v>7</v>
      </c>
      <c r="H24" s="273"/>
    </row>
    <row r="25" spans="1:8">
      <c r="A25" s="267"/>
      <c r="B25" s="163">
        <v>0</v>
      </c>
      <c r="C25" s="7">
        <v>1</v>
      </c>
      <c r="D25" s="171">
        <v>2</v>
      </c>
      <c r="E25" s="172">
        <v>3</v>
      </c>
      <c r="F25" s="169">
        <v>4</v>
      </c>
      <c r="G25" s="164"/>
      <c r="H25" s="273"/>
    </row>
    <row r="26" spans="1:8" ht="15.75" thickBot="1">
      <c r="A26" s="270"/>
      <c r="B26" s="271"/>
      <c r="C26" s="271"/>
      <c r="D26" s="271"/>
      <c r="E26" s="271"/>
      <c r="F26" s="271"/>
      <c r="G26" s="271"/>
      <c r="H26" s="272"/>
    </row>
  </sheetData>
  <sheetProtection algorithmName="SHA-512" hashValue="q+scaCy30HhXyXGOK6EB3ekzEBjvaquPCusPrtQZ4XjU1BWo94yY8MfQYwB+gwR+KR7hxcxn1gwhDZTr94MPeQ==" saltValue="hbipm2HHqRftl0iwyKMtdA==" spinCount="100000" sheet="1" objects="1" scenarios="1"/>
  <protectedRanges>
    <protectedRange algorithmName="SHA-512" hashValue="4718r8+P8O0nEKgdmVyYGNHAZ2D9wpUtqn5d6CyTjLLCwxsltZC+Qb1qH1MVN1YgFKQ2Az6jQeo+Upu9zQvoDg==" saltValue="48FQkd0IchBkdLOuDR4MiQ==" spinCount="100000" sqref="B19" name="Taille CA"/>
  </protectedRanges>
  <mergeCells count="11">
    <mergeCell ref="A1:H1"/>
    <mergeCell ref="A8:A9"/>
    <mergeCell ref="C19:G19"/>
    <mergeCell ref="A3:C3"/>
    <mergeCell ref="A2:H2"/>
    <mergeCell ref="D3:H18"/>
    <mergeCell ref="A19:A26"/>
    <mergeCell ref="B26:H26"/>
    <mergeCell ref="H19:H25"/>
    <mergeCell ref="A10:C12"/>
    <mergeCell ref="A16:C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1C943-74EB-48AD-8A8A-14AD3AB236E9}">
  <sheetPr codeName="Feuil10">
    <tabColor theme="9"/>
  </sheetPr>
  <dimension ref="A1:H20"/>
  <sheetViews>
    <sheetView zoomScale="85" zoomScaleNormal="85" workbookViewId="0">
      <selection activeCell="C4" sqref="C4"/>
    </sheetView>
  </sheetViews>
  <sheetFormatPr baseColWidth="10" defaultColWidth="11.42578125" defaultRowHeight="15"/>
  <cols>
    <col min="1" max="1" width="57.7109375" customWidth="1"/>
    <col min="2" max="2" width="52.140625" customWidth="1"/>
    <col min="3" max="3" width="15.140625" customWidth="1"/>
    <col min="4" max="4" width="18.42578125" customWidth="1"/>
    <col min="5" max="5" width="37.7109375" customWidth="1"/>
    <col min="6" max="6" width="28.7109375" customWidth="1"/>
    <col min="7" max="7" width="11.42578125" hidden="1" customWidth="1"/>
    <col min="8" max="8" width="22.140625" hidden="1" customWidth="1"/>
  </cols>
  <sheetData>
    <row r="1" spans="1:8">
      <c r="A1" s="278"/>
      <c r="B1" s="278"/>
    </row>
    <row r="2" spans="1:8">
      <c r="A2" s="278"/>
      <c r="B2" s="278"/>
      <c r="C2" s="279" t="s">
        <v>76</v>
      </c>
      <c r="D2" s="279"/>
      <c r="G2" s="280" t="s">
        <v>77</v>
      </c>
      <c r="H2" s="281"/>
    </row>
    <row r="3" spans="1:8" ht="81" customHeight="1" thickBot="1">
      <c r="A3" s="133" t="s">
        <v>78</v>
      </c>
      <c r="B3" s="134" t="s">
        <v>79</v>
      </c>
      <c r="C3" s="112" t="s">
        <v>80</v>
      </c>
      <c r="D3" s="112" t="s">
        <v>81</v>
      </c>
      <c r="E3" s="135" t="s">
        <v>82</v>
      </c>
      <c r="F3" s="114" t="s">
        <v>83</v>
      </c>
      <c r="G3" s="129" t="s">
        <v>84</v>
      </c>
      <c r="H3" s="130" t="s">
        <v>85</v>
      </c>
    </row>
    <row r="4" spans="1:8" ht="79.150000000000006" customHeight="1">
      <c r="A4" s="276" t="s">
        <v>86</v>
      </c>
      <c r="B4" s="146" t="s">
        <v>87</v>
      </c>
      <c r="C4" s="80"/>
      <c r="D4" s="81"/>
      <c r="E4" s="76"/>
      <c r="F4" s="4" t="s">
        <v>12</v>
      </c>
      <c r="G4" s="92">
        <f>IF(F4=Gravité!$B$5,Gravité!$D$5,IF(F4=Gravité!$B$6,Gravité!$D$6,IF(F4=Gravité!$B$7,Gravité!$D$7,IF(F4=Gravité!$B$8,Gravité!$D$8,IF(F4=Gravité!$B$9,Gravité!$D$9,0)))))</f>
        <v>4</v>
      </c>
      <c r="H4" s="93">
        <f>IF(C4="x",G4,0)</f>
        <v>0</v>
      </c>
    </row>
    <row r="5" spans="1:8" ht="19.149999999999999" customHeight="1">
      <c r="A5" s="277"/>
      <c r="B5" s="146" t="s">
        <v>88</v>
      </c>
      <c r="C5" s="82"/>
      <c r="D5" s="83"/>
      <c r="E5" s="76"/>
      <c r="F5" s="25" t="s">
        <v>19</v>
      </c>
      <c r="G5" s="92">
        <f>IF(F5=Gravité!$B$5,Gravité!$D$5,IF(F5=Gravité!$B$6,Gravité!$D$6,IF(F5=Gravité!$B$7,Gravité!$D$7,IF(F5=Gravité!$B$8,Gravité!$D$8,IF(F5=Gravité!$B$9,Gravité!$D$9,0)))))</f>
        <v>1</v>
      </c>
      <c r="H5" s="93">
        <f t="shared" ref="H5:H12" si="0">IF(C5="x",G5,0)</f>
        <v>0</v>
      </c>
    </row>
    <row r="6" spans="1:8" ht="21" customHeight="1">
      <c r="A6" s="277"/>
      <c r="B6" s="146" t="s">
        <v>89</v>
      </c>
      <c r="C6" s="82"/>
      <c r="D6" s="83"/>
      <c r="E6" s="76"/>
      <c r="F6" s="25" t="s">
        <v>19</v>
      </c>
      <c r="G6" s="92">
        <f>IF(F6=Gravité!$B$5,Gravité!$D$5,IF(F6=Gravité!$B$6,Gravité!$D$6,IF(F6=Gravité!$B$7,Gravité!$D$7,IF(F6=Gravité!$B$8,Gravité!$D$8,IF(F6=Gravité!$B$9,Gravité!$D$9,0)))))</f>
        <v>1</v>
      </c>
      <c r="H6" s="93">
        <f t="shared" si="0"/>
        <v>0</v>
      </c>
    </row>
    <row r="7" spans="1:8" ht="27.75" customHeight="1">
      <c r="A7" s="277"/>
      <c r="B7" s="146" t="s">
        <v>90</v>
      </c>
      <c r="C7" s="82"/>
      <c r="D7" s="83"/>
      <c r="E7" s="84"/>
      <c r="F7" s="118" t="s">
        <v>15</v>
      </c>
      <c r="G7" s="92">
        <f>IF(F7=Gravité!$B$5,Gravité!$D$5,IF(F7=Gravité!$B$6,Gravité!$D$6,IF(F7=Gravité!$B$7,Gravité!$D$7,IF(F7=Gravité!$B$8,Gravité!$D$8,IF(F7=Gravité!$B$9,Gravité!$D$9,0)))))</f>
        <v>3</v>
      </c>
      <c r="H7" s="93">
        <f t="shared" si="0"/>
        <v>0</v>
      </c>
    </row>
    <row r="8" spans="1:8" ht="52.5" customHeight="1">
      <c r="A8" s="277"/>
      <c r="B8" s="146" t="s">
        <v>91</v>
      </c>
      <c r="C8" s="82"/>
      <c r="D8" s="83"/>
      <c r="E8" s="76"/>
      <c r="F8" s="4" t="s">
        <v>17</v>
      </c>
      <c r="G8" s="92">
        <f>IF(F8=Gravité!$B$5,Gravité!$D$5,IF(F8=Gravité!$B$6,Gravité!$D$6,IF(F8=Gravité!$B$7,Gravité!$D$7,IF(F8=Gravité!$B$8,Gravité!$D$8,IF(F8=Gravité!$B$9,Gravité!$D$9,0)))))</f>
        <v>2</v>
      </c>
      <c r="H8" s="93">
        <f t="shared" si="0"/>
        <v>0</v>
      </c>
    </row>
    <row r="9" spans="1:8">
      <c r="A9" s="277"/>
      <c r="B9" s="146" t="s">
        <v>92</v>
      </c>
      <c r="C9" s="82"/>
      <c r="D9" s="83"/>
      <c r="E9" s="76"/>
      <c r="F9" s="4" t="s">
        <v>17</v>
      </c>
      <c r="G9" s="92">
        <f>IF(F9=Gravité!$B$5,Gravité!$D$5,IF(F9=Gravité!$B$6,Gravité!$D$6,IF(F9=Gravité!$B$7,Gravité!$D$7,IF(F9=Gravité!$B$8,Gravité!$D$8,IF(F9=Gravité!$B$9,Gravité!$D$9,0)))))</f>
        <v>2</v>
      </c>
      <c r="H9" s="93">
        <f t="shared" si="0"/>
        <v>0</v>
      </c>
    </row>
    <row r="10" spans="1:8" ht="30">
      <c r="A10" s="277"/>
      <c r="B10" s="146" t="s">
        <v>93</v>
      </c>
      <c r="C10" s="82"/>
      <c r="D10" s="83"/>
      <c r="E10" s="76"/>
      <c r="F10" s="25" t="s">
        <v>19</v>
      </c>
      <c r="G10" s="92">
        <f>IF(F10=Gravité!$B$5,Gravité!$D$5,IF(F10=Gravité!$B$6,Gravité!$D$6,IF(F10=Gravité!$B$7,Gravité!$D$7,IF(F10=Gravité!$B$8,Gravité!$D$8,IF(F10=Gravité!$B$9,Gravité!$D$9,0)))))</f>
        <v>1</v>
      </c>
      <c r="H10" s="93">
        <f t="shared" si="0"/>
        <v>0</v>
      </c>
    </row>
    <row r="11" spans="1:8" ht="25.9" customHeight="1">
      <c r="A11" s="277"/>
      <c r="B11" s="146" t="s">
        <v>94</v>
      </c>
      <c r="C11" s="82"/>
      <c r="D11" s="83"/>
      <c r="E11" s="76"/>
      <c r="F11" s="118" t="s">
        <v>15</v>
      </c>
      <c r="G11" s="92">
        <f>IF(F11=Gravité!$B$5,Gravité!$D$5,IF(F11=Gravité!$B$6,Gravité!$D$6,IF(F11=Gravité!$B$7,Gravité!$D$7,IF(F11=Gravité!$B$8,Gravité!$D$8,IF(F11=Gravité!$B$9,Gravité!$D$9,0)))))</f>
        <v>3</v>
      </c>
      <c r="H11" s="93">
        <f t="shared" si="0"/>
        <v>0</v>
      </c>
    </row>
    <row r="12" spans="1:8" ht="27.75" customHeight="1" thickBot="1">
      <c r="A12" s="277"/>
      <c r="B12" s="146" t="s">
        <v>95</v>
      </c>
      <c r="C12" s="85"/>
      <c r="D12" s="86"/>
      <c r="E12" s="76"/>
      <c r="F12" s="23" t="s">
        <v>17</v>
      </c>
      <c r="G12" s="92">
        <f>IF(F12=Gravité!$B$5,Gravité!$D$5,IF(F12=Gravité!$B$6,Gravité!$D$6,IF(F12=Gravité!$B$7,Gravité!$D$7,IF(F12=Gravité!$B$8,Gravité!$D$8,IF(F12=Gravité!$B$9,Gravité!$D$9,0)))))</f>
        <v>2</v>
      </c>
      <c r="H12" s="93">
        <f t="shared" si="0"/>
        <v>0</v>
      </c>
    </row>
    <row r="13" spans="1:8">
      <c r="C13" s="140"/>
      <c r="D13" s="140"/>
      <c r="G13" s="94">
        <f>SUM(G4:G12)</f>
        <v>19</v>
      </c>
      <c r="H13" s="95">
        <f>SUM(H4:H12)*10/G13</f>
        <v>0</v>
      </c>
    </row>
    <row r="14" spans="1:8" ht="165">
      <c r="A14" s="37" t="s">
        <v>96</v>
      </c>
      <c r="B14" s="147"/>
      <c r="C14" s="139"/>
      <c r="D14" s="140"/>
      <c r="G14" s="145"/>
      <c r="H14" s="145"/>
    </row>
    <row r="15" spans="1:8" ht="75">
      <c r="A15" s="37" t="s">
        <v>97</v>
      </c>
      <c r="C15" s="140"/>
      <c r="D15" s="140"/>
    </row>
    <row r="16" spans="1:8" ht="138" customHeight="1">
      <c r="A16" s="137" t="s">
        <v>98</v>
      </c>
      <c r="C16" s="140"/>
      <c r="D16" s="140"/>
    </row>
    <row r="17" spans="3:4">
      <c r="C17" s="140"/>
      <c r="D17" s="140"/>
    </row>
    <row r="18" spans="3:4">
      <c r="C18" s="140"/>
      <c r="D18" s="140"/>
    </row>
    <row r="19" spans="3:4">
      <c r="C19" s="140"/>
      <c r="D19" s="140"/>
    </row>
    <row r="20" spans="3:4">
      <c r="C20" s="140"/>
      <c r="D20" s="140"/>
    </row>
  </sheetData>
  <sheetProtection algorithmName="SHA-512" hashValue="T/1HaS9qeJ8g2Naihitg7CrnzIRKiDuikGsxBYkgE93O9S3/bxaxQEDKo9KCNJXjw34CS2sJzePhVJzAIW5S1Q==" saltValue="515leOK7xRLDXrHY/zhhVQ==" spinCount="100000" sheet="1" objects="1" scenarios="1"/>
  <mergeCells count="4">
    <mergeCell ref="A4:A12"/>
    <mergeCell ref="A1:B2"/>
    <mergeCell ref="C2:D2"/>
    <mergeCell ref="G2:H2"/>
  </mergeCells>
  <conditionalFormatting sqref="F4:F6 H4:H12 E7:F7 F8:F12">
    <cfRule type="containsText" dxfId="85" priority="16" operator="containsText" text="G1">
      <formula>NOT(ISERROR(SEARCH("G1",E4)))</formula>
    </cfRule>
    <cfRule type="containsText" dxfId="84" priority="17" operator="containsText" text="G2">
      <formula>NOT(ISERROR(SEARCH("G2",E4)))</formula>
    </cfRule>
    <cfRule type="containsText" dxfId="83" priority="18" operator="containsText" text="G3">
      <formula>NOT(ISERROR(SEARCH("G3",E4)))</formula>
    </cfRule>
    <cfRule type="containsText" dxfId="82" priority="19" operator="containsText" text="G4">
      <formula>NOT(ISERROR(SEARCH("G4",E4)))</formula>
    </cfRule>
    <cfRule type="containsText" dxfId="81" priority="20" operator="containsText" text="G5">
      <formula>NOT(ISERROR(SEARCH("G5",E4)))</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35F7B8B-129E-446E-99D2-742630744436}">
          <x14:formula1>
            <xm:f>Gravité!$M$3:$M$4</xm:f>
          </x14:formula1>
          <xm:sqref>C4:D12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340B8-F66A-44EB-B26A-A809EDC09046}">
  <sheetPr codeName="Feuil5">
    <tabColor theme="9"/>
  </sheetPr>
  <dimension ref="A1:H21"/>
  <sheetViews>
    <sheetView zoomScale="90" workbookViewId="0">
      <selection activeCell="F9" sqref="F9"/>
    </sheetView>
  </sheetViews>
  <sheetFormatPr baseColWidth="10" defaultColWidth="11.42578125" defaultRowHeight="15"/>
  <cols>
    <col min="1" max="1" width="57.7109375" customWidth="1"/>
    <col min="2" max="2" width="87.28515625" bestFit="1" customWidth="1"/>
    <col min="3" max="3" width="15.140625" customWidth="1"/>
    <col min="4" max="4" width="18.42578125" customWidth="1"/>
    <col min="5" max="5" width="27.42578125" customWidth="1"/>
    <col min="6" max="6" width="28.7109375" customWidth="1"/>
    <col min="7" max="7" width="11.42578125" hidden="1" customWidth="1"/>
    <col min="8" max="8" width="22.140625" hidden="1" customWidth="1"/>
  </cols>
  <sheetData>
    <row r="1" spans="1:8">
      <c r="A1" s="278"/>
      <c r="B1" s="278"/>
    </row>
    <row r="2" spans="1:8" ht="15" customHeight="1">
      <c r="A2" s="278"/>
      <c r="B2" s="278"/>
      <c r="C2" s="279" t="s">
        <v>76</v>
      </c>
      <c r="D2" s="279"/>
      <c r="G2" s="280" t="s">
        <v>77</v>
      </c>
      <c r="H2" s="281"/>
    </row>
    <row r="3" spans="1:8" ht="49.15" customHeight="1" thickBot="1">
      <c r="A3" s="133" t="s">
        <v>78</v>
      </c>
      <c r="B3" s="134" t="s">
        <v>79</v>
      </c>
      <c r="C3" s="112" t="s">
        <v>80</v>
      </c>
      <c r="D3" s="112" t="s">
        <v>81</v>
      </c>
      <c r="E3" s="135" t="s">
        <v>82</v>
      </c>
      <c r="F3" s="114" t="s">
        <v>99</v>
      </c>
      <c r="G3" s="129" t="s">
        <v>84</v>
      </c>
      <c r="H3" s="130" t="s">
        <v>85</v>
      </c>
    </row>
    <row r="4" spans="1:8" ht="15" customHeight="1" thickTop="1">
      <c r="A4" s="282" t="s">
        <v>100</v>
      </c>
      <c r="B4" s="115" t="s">
        <v>101</v>
      </c>
      <c r="C4" s="54"/>
      <c r="D4" s="55"/>
      <c r="E4" s="76"/>
      <c r="F4" s="25" t="s">
        <v>19</v>
      </c>
      <c r="G4" s="92">
        <f>IF(F4=Gravité!$B$5,Gravité!$D$5,IF(F4=Gravité!$B$6,Gravité!$D$6,IF(F4=Gravité!$B$7,Gravité!$D$7,IF(F4=Gravité!$B$8,Gravité!$D$8,IF(F4=Gravité!$B$9,Gravité!$D$9,0)))))</f>
        <v>1</v>
      </c>
      <c r="H4" s="93">
        <f>IF(C4="x",G4,0)</f>
        <v>0</v>
      </c>
    </row>
    <row r="5" spans="1:8">
      <c r="A5" s="282"/>
      <c r="B5" s="115" t="s">
        <v>102</v>
      </c>
      <c r="C5" s="56"/>
      <c r="D5" s="57"/>
      <c r="E5" s="76"/>
      <c r="F5" s="4" t="s">
        <v>17</v>
      </c>
      <c r="G5" s="92">
        <f>IF(F5=Gravité!$B$5,Gravité!$D$5,IF(F5=Gravité!$B$6,Gravité!$D$6,IF(F5=Gravité!$B$7,Gravité!$D$7,IF(F5=Gravité!$B$8,Gravité!$D$8,IF(F5=Gravité!$B$9,Gravité!$D$9,0)))))</f>
        <v>2</v>
      </c>
      <c r="H5" s="93">
        <f t="shared" ref="H5:H14" si="0">IF(C5="x",G5,0)</f>
        <v>0</v>
      </c>
    </row>
    <row r="6" spans="1:8">
      <c r="A6" s="282"/>
      <c r="B6" s="115" t="s">
        <v>103</v>
      </c>
      <c r="C6" s="56"/>
      <c r="D6" s="57"/>
      <c r="E6" s="76"/>
      <c r="F6" s="4" t="s">
        <v>15</v>
      </c>
      <c r="G6" s="92">
        <f>IF(F6=Gravité!$B$5,Gravité!$D$5,IF(F6=Gravité!$B$6,Gravité!$D$6,IF(F6=Gravité!$B$7,Gravité!$D$7,IF(F6=Gravité!$B$8,Gravité!$D$8,IF(F6=Gravité!$B$9,Gravité!$D$9,0)))))</f>
        <v>3</v>
      </c>
      <c r="H6" s="93">
        <f t="shared" si="0"/>
        <v>0</v>
      </c>
    </row>
    <row r="7" spans="1:8">
      <c r="A7" s="282"/>
      <c r="B7" s="115" t="s">
        <v>104</v>
      </c>
      <c r="C7" s="56"/>
      <c r="D7" s="57"/>
      <c r="E7" s="76"/>
      <c r="F7" s="4" t="s">
        <v>17</v>
      </c>
      <c r="G7" s="92">
        <f>IF(F7=Gravité!$B$5,Gravité!$D$5,IF(F7=Gravité!$B$6,Gravité!$D$6,IF(F7=Gravité!$B$7,Gravité!$D$7,IF(F7=Gravité!$B$8,Gravité!$D$8,IF(F7=Gravité!$B$9,Gravité!$D$9,0)))))</f>
        <v>2</v>
      </c>
      <c r="H7" s="93">
        <f t="shared" si="0"/>
        <v>0</v>
      </c>
    </row>
    <row r="8" spans="1:8">
      <c r="A8" s="282"/>
      <c r="B8" s="115" t="s">
        <v>105</v>
      </c>
      <c r="C8" s="56"/>
      <c r="D8" s="57"/>
      <c r="E8" s="76"/>
      <c r="F8" s="4" t="s">
        <v>15</v>
      </c>
      <c r="G8" s="92">
        <f>IF(F8=Gravité!$B$5,Gravité!$D$5,IF(F8=Gravité!$B$6,Gravité!$D$6,IF(F8=Gravité!$B$7,Gravité!$D$7,IF(F8=Gravité!$B$8,Gravité!$D$8,IF(F8=Gravité!$B$9,Gravité!$D$9,0)))))</f>
        <v>3</v>
      </c>
      <c r="H8" s="93">
        <f t="shared" si="0"/>
        <v>0</v>
      </c>
    </row>
    <row r="9" spans="1:8">
      <c r="A9" s="282"/>
      <c r="B9" s="115" t="s">
        <v>106</v>
      </c>
      <c r="C9" s="56"/>
      <c r="D9" s="57"/>
      <c r="E9" s="76"/>
      <c r="F9" s="4" t="s">
        <v>17</v>
      </c>
      <c r="G9" s="92">
        <f>IF(F9=Gravité!$B$5,Gravité!$D$5,IF(F9=Gravité!$B$6,Gravité!$D$6,IF(F9=Gravité!$B$7,Gravité!$D$7,IF(F9=Gravité!$B$8,Gravité!$D$8,IF(F9=Gravité!$B$9,Gravité!$D$9,0)))))</f>
        <v>2</v>
      </c>
      <c r="H9" s="93">
        <f t="shared" si="0"/>
        <v>0</v>
      </c>
    </row>
    <row r="10" spans="1:8">
      <c r="A10" s="282"/>
      <c r="B10" s="115" t="s">
        <v>107</v>
      </c>
      <c r="C10" s="56"/>
      <c r="D10" s="57"/>
      <c r="E10" s="76"/>
      <c r="F10" s="4" t="s">
        <v>9</v>
      </c>
      <c r="G10" s="92">
        <f>IF(F10=Gravité!$B$5,Gravité!$D$5,IF(F10=Gravité!$B$6,Gravité!$D$6,IF(F10=Gravité!$B$7,Gravité!$D$7,IF(F10=Gravité!$B$8,Gravité!$D$8,IF(F10=Gravité!$B$9,Gravité!$D$9,0)))))</f>
        <v>5</v>
      </c>
      <c r="H10" s="93">
        <f t="shared" si="0"/>
        <v>0</v>
      </c>
    </row>
    <row r="11" spans="1:8" ht="15.75">
      <c r="A11" s="282"/>
      <c r="B11" s="115" t="s">
        <v>108</v>
      </c>
      <c r="C11" s="56"/>
      <c r="D11" s="57"/>
      <c r="E11" s="76"/>
      <c r="F11" s="25" t="s">
        <v>19</v>
      </c>
      <c r="G11" s="92">
        <f>IF(F11=Gravité!$B$5,Gravité!$D$5,IF(F11=Gravité!$B$6,Gravité!$D$6,IF(F11=Gravité!$B$7,Gravité!$D$7,IF(F11=Gravité!$B$8,Gravité!$D$8,IF(F11=Gravité!$B$9,Gravité!$D$9,0)))))</f>
        <v>1</v>
      </c>
      <c r="H11" s="93">
        <f t="shared" si="0"/>
        <v>0</v>
      </c>
    </row>
    <row r="12" spans="1:8">
      <c r="A12" s="282"/>
      <c r="B12" s="115" t="s">
        <v>109</v>
      </c>
      <c r="C12" s="56"/>
      <c r="D12" s="57"/>
      <c r="E12" s="76"/>
      <c r="F12" s="4" t="s">
        <v>17</v>
      </c>
      <c r="G12" s="92">
        <f>IF(F12=Gravité!$B$5,Gravité!$D$5,IF(F12=Gravité!$B$6,Gravité!$D$6,IF(F12=Gravité!$B$7,Gravité!$D$7,IF(F12=Gravité!$B$8,Gravité!$D$8,IF(F12=Gravité!$B$9,Gravité!$D$9,0)))))</f>
        <v>2</v>
      </c>
      <c r="H12" s="93">
        <f t="shared" si="0"/>
        <v>0</v>
      </c>
    </row>
    <row r="13" spans="1:8">
      <c r="A13" s="282"/>
      <c r="B13" s="115" t="s">
        <v>110</v>
      </c>
      <c r="C13" s="67"/>
      <c r="D13" s="68"/>
      <c r="E13" s="76"/>
      <c r="F13" s="4" t="s">
        <v>17</v>
      </c>
      <c r="G13" s="92">
        <f>IF(F13=Gravité!$B$5,Gravité!$D$5,IF(F13=Gravité!$B$6,Gravité!$D$6,IF(F13=Gravité!$B$7,Gravité!$D$7,IF(F13=Gravité!$B$8,Gravité!$D$8,IF(F13=Gravité!$B$9,Gravité!$D$9,0)))))</f>
        <v>2</v>
      </c>
      <c r="H13" s="93">
        <f>IF(C13="x",G13,0)</f>
        <v>0</v>
      </c>
    </row>
    <row r="14" spans="1:8" ht="16.5" thickBot="1">
      <c r="A14" s="282"/>
      <c r="B14" s="115" t="s">
        <v>111</v>
      </c>
      <c r="C14" s="58"/>
      <c r="D14" s="59"/>
      <c r="E14" s="76"/>
      <c r="F14" s="22" t="s">
        <v>12</v>
      </c>
      <c r="G14" s="141">
        <f>IF(F14=Gravité!$B$5,Gravité!$D$5,IF(F14=Gravité!$B$6,Gravité!$D$6,IF(F14=Gravité!$B$7,Gravité!$D$7,IF(F14=Gravité!$B$8,Gravité!$D$8,IF(F14=Gravité!$B$9,Gravité!$D$9,0)))))</f>
        <v>4</v>
      </c>
      <c r="H14" s="142">
        <f t="shared" si="0"/>
        <v>0</v>
      </c>
    </row>
    <row r="15" spans="1:8" ht="15.75" thickTop="1">
      <c r="C15" s="139"/>
      <c r="D15" s="140"/>
      <c r="G15" s="143">
        <f>SUM(G4:G14)</f>
        <v>27</v>
      </c>
      <c r="H15" s="144">
        <f>SUM(H4:H14)*10/G15</f>
        <v>0</v>
      </c>
    </row>
    <row r="16" spans="1:8">
      <c r="C16" s="140"/>
      <c r="D16" s="140"/>
    </row>
    <row r="17" spans="1:4" ht="165">
      <c r="A17" s="37" t="s">
        <v>96</v>
      </c>
      <c r="C17" s="140"/>
      <c r="D17" s="140"/>
    </row>
    <row r="18" spans="1:4" ht="75">
      <c r="A18" s="37" t="s">
        <v>97</v>
      </c>
      <c r="C18" s="140"/>
      <c r="D18" s="140"/>
    </row>
    <row r="19" spans="1:4" ht="138" customHeight="1">
      <c r="A19" s="137" t="s">
        <v>98</v>
      </c>
      <c r="C19" s="140"/>
      <c r="D19" s="140"/>
    </row>
    <row r="20" spans="1:4">
      <c r="C20" s="140"/>
      <c r="D20" s="140"/>
    </row>
    <row r="21" spans="1:4">
      <c r="C21" s="140"/>
      <c r="D21" s="140"/>
    </row>
  </sheetData>
  <sheetProtection algorithmName="SHA-512" hashValue="3M6xkkMSO7oLIJlmMNSbfYuPRt2IsHXPLorM5HmUmcpX96xlGasM9zLsn94veYz0RHNIf4+J7icUlelz+56BzA==" saltValue="qAJcXsuAxpmtbDt/Rygnhg==" spinCount="100000" sheet="1" objects="1" scenarios="1"/>
  <mergeCells count="4">
    <mergeCell ref="A1:B2"/>
    <mergeCell ref="C2:D2"/>
    <mergeCell ref="A4:A14"/>
    <mergeCell ref="G2:H2"/>
  </mergeCells>
  <conditionalFormatting sqref="F4:F14">
    <cfRule type="containsText" dxfId="80" priority="1" operator="containsText" text="G1">
      <formula>NOT(ISERROR(SEARCH("G1",F4)))</formula>
    </cfRule>
    <cfRule type="containsText" dxfId="79" priority="2" operator="containsText" text="G2">
      <formula>NOT(ISERROR(SEARCH("G2",F4)))</formula>
    </cfRule>
    <cfRule type="containsText" dxfId="78" priority="3" operator="containsText" text="G3">
      <formula>NOT(ISERROR(SEARCH("G3",F4)))</formula>
    </cfRule>
    <cfRule type="containsText" dxfId="77" priority="4" operator="containsText" text="G4">
      <formula>NOT(ISERROR(SEARCH("G4",F4)))</formula>
    </cfRule>
    <cfRule type="containsText" dxfId="76" priority="5" operator="containsText" text="G5">
      <formula>NOT(ISERROR(SEARCH("G5",F4)))</formula>
    </cfRule>
  </conditionalFormatting>
  <conditionalFormatting sqref="H4:H14">
    <cfRule type="containsText" dxfId="75" priority="11" operator="containsText" text="G1">
      <formula>NOT(ISERROR(SEARCH("G1",H4)))</formula>
    </cfRule>
    <cfRule type="containsText" dxfId="74" priority="12" operator="containsText" text="G2">
      <formula>NOT(ISERROR(SEARCH("G2",H4)))</formula>
    </cfRule>
    <cfRule type="containsText" dxfId="73" priority="13" operator="containsText" text="G3">
      <formula>NOT(ISERROR(SEARCH("G3",H4)))</formula>
    </cfRule>
    <cfRule type="containsText" dxfId="72" priority="14" operator="containsText" text="G4">
      <formula>NOT(ISERROR(SEARCH("G4",H4)))</formula>
    </cfRule>
    <cfRule type="containsText" dxfId="71" priority="15" operator="containsText" text="G5">
      <formula>NOT(ISERROR(SEARCH("G5",H4)))</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20BE8A1-9BC2-1542-8D12-F733BA435973}">
          <x14:formula1>
            <xm:f>Gravité!$M$3:$M$4</xm:f>
          </x14:formula1>
          <xm:sqref>C4:D14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C9A53-7E41-49A0-B89E-C8FA171EC169}">
  <sheetPr codeName="Feuil6">
    <tabColor theme="9"/>
  </sheetPr>
  <dimension ref="A1:H21"/>
  <sheetViews>
    <sheetView zoomScale="85" zoomScaleNormal="85" workbookViewId="0">
      <selection activeCell="F11" sqref="F11"/>
    </sheetView>
  </sheetViews>
  <sheetFormatPr baseColWidth="10" defaultColWidth="11.42578125" defaultRowHeight="15"/>
  <cols>
    <col min="1" max="1" width="57.7109375" customWidth="1"/>
    <col min="2" max="2" width="90.85546875" bestFit="1" customWidth="1"/>
    <col min="3" max="3" width="15.140625" customWidth="1"/>
    <col min="4" max="4" width="18.42578125" customWidth="1"/>
    <col min="5" max="5" width="27.42578125" customWidth="1"/>
    <col min="6" max="6" width="28.7109375" customWidth="1"/>
    <col min="7" max="7" width="11.42578125" hidden="1" customWidth="1"/>
    <col min="8" max="8" width="22.140625" hidden="1" customWidth="1"/>
  </cols>
  <sheetData>
    <row r="1" spans="1:8">
      <c r="A1" s="278"/>
      <c r="B1" s="278"/>
    </row>
    <row r="2" spans="1:8" ht="15" customHeight="1">
      <c r="A2" s="278"/>
      <c r="B2" s="278"/>
      <c r="C2" s="279" t="s">
        <v>76</v>
      </c>
      <c r="D2" s="279"/>
      <c r="G2" s="280" t="s">
        <v>77</v>
      </c>
      <c r="H2" s="281"/>
    </row>
    <row r="3" spans="1:8" ht="49.15" customHeight="1" thickBot="1">
      <c r="A3" s="133" t="s">
        <v>78</v>
      </c>
      <c r="B3" s="134" t="s">
        <v>79</v>
      </c>
      <c r="C3" s="112" t="s">
        <v>80</v>
      </c>
      <c r="D3" s="112" t="s">
        <v>81</v>
      </c>
      <c r="E3" s="135" t="s">
        <v>82</v>
      </c>
      <c r="F3" s="114" t="s">
        <v>99</v>
      </c>
      <c r="G3" s="129" t="s">
        <v>84</v>
      </c>
      <c r="H3" s="130" t="s">
        <v>85</v>
      </c>
    </row>
    <row r="4" spans="1:8" ht="15" customHeight="1" thickTop="1">
      <c r="A4" s="282" t="s">
        <v>100</v>
      </c>
      <c r="B4" s="115" t="s">
        <v>101</v>
      </c>
      <c r="C4" s="54"/>
      <c r="D4" s="55"/>
      <c r="E4" s="76"/>
      <c r="F4" s="25" t="s">
        <v>19</v>
      </c>
      <c r="G4" s="92">
        <f>IF(F4=Gravité!$B$5,Gravité!$D$5,IF(F4=Gravité!$B$6,Gravité!$D$6,IF(F4=Gravité!$B$7,Gravité!$D$7,IF(F4=Gravité!$B$8,Gravité!$D$8,IF(F4=Gravité!$B$9,Gravité!$D$9,0)))))</f>
        <v>1</v>
      </c>
      <c r="H4" s="93">
        <f>IF(C4="x",G4,0)</f>
        <v>0</v>
      </c>
    </row>
    <row r="5" spans="1:8">
      <c r="A5" s="282"/>
      <c r="B5" s="115" t="s">
        <v>102</v>
      </c>
      <c r="C5" s="56"/>
      <c r="D5" s="57"/>
      <c r="E5" s="76"/>
      <c r="F5" s="4" t="s">
        <v>17</v>
      </c>
      <c r="G5" s="92">
        <f>IF(F5=Gravité!$B$5,Gravité!$D$5,IF(F5=Gravité!$B$6,Gravité!$D$6,IF(F5=Gravité!$B$7,Gravité!$D$7,IF(F5=Gravité!$B$8,Gravité!$D$8,IF(F5=Gravité!$B$9,Gravité!$D$9,0)))))</f>
        <v>2</v>
      </c>
      <c r="H5" s="93">
        <f t="shared" ref="H5:H14" si="0">IF(C5="x",G5,0)</f>
        <v>0</v>
      </c>
    </row>
    <row r="6" spans="1:8">
      <c r="A6" s="282"/>
      <c r="B6" s="115" t="s">
        <v>103</v>
      </c>
      <c r="C6" s="56"/>
      <c r="D6" s="57"/>
      <c r="E6" s="76"/>
      <c r="F6" s="4" t="s">
        <v>15</v>
      </c>
      <c r="G6" s="92">
        <f>IF(F6=Gravité!$B$5,Gravité!$D$5,IF(F6=Gravité!$B$6,Gravité!$D$6,IF(F6=Gravité!$B$7,Gravité!$D$7,IF(F6=Gravité!$B$8,Gravité!$D$8,IF(F6=Gravité!$B$9,Gravité!$D$9,0)))))</f>
        <v>3</v>
      </c>
      <c r="H6" s="93">
        <f t="shared" si="0"/>
        <v>0</v>
      </c>
    </row>
    <row r="7" spans="1:8">
      <c r="A7" s="282"/>
      <c r="B7" s="115" t="s">
        <v>104</v>
      </c>
      <c r="C7" s="56"/>
      <c r="D7" s="57"/>
      <c r="E7" s="76"/>
      <c r="F7" s="4" t="s">
        <v>17</v>
      </c>
      <c r="G7" s="92">
        <f>IF(F7=Gravité!$B$5,Gravité!$D$5,IF(F7=Gravité!$B$6,Gravité!$D$6,IF(F7=Gravité!$B$7,Gravité!$D$7,IF(F7=Gravité!$B$8,Gravité!$D$8,IF(F7=Gravité!$B$9,Gravité!$D$9,0)))))</f>
        <v>2</v>
      </c>
      <c r="H7" s="93">
        <f t="shared" si="0"/>
        <v>0</v>
      </c>
    </row>
    <row r="8" spans="1:8">
      <c r="A8" s="282"/>
      <c r="B8" s="115" t="s">
        <v>105</v>
      </c>
      <c r="C8" s="56"/>
      <c r="D8" s="57"/>
      <c r="E8" s="76"/>
      <c r="F8" s="4" t="s">
        <v>15</v>
      </c>
      <c r="G8" s="92">
        <f>IF(F8=Gravité!$B$5,Gravité!$D$5,IF(F8=Gravité!$B$6,Gravité!$D$6,IF(F8=Gravité!$B$7,Gravité!$D$7,IF(F8=Gravité!$B$8,Gravité!$D$8,IF(F8=Gravité!$B$9,Gravité!$D$9,0)))))</f>
        <v>3</v>
      </c>
      <c r="H8" s="93">
        <f t="shared" si="0"/>
        <v>0</v>
      </c>
    </row>
    <row r="9" spans="1:8">
      <c r="A9" s="282"/>
      <c r="B9" s="115" t="s">
        <v>106</v>
      </c>
      <c r="C9" s="56"/>
      <c r="D9" s="57"/>
      <c r="E9" s="76"/>
      <c r="F9" s="4" t="s">
        <v>17</v>
      </c>
      <c r="G9" s="92">
        <f>IF(F9=Gravité!$B$5,Gravité!$D$5,IF(F9=Gravité!$B$6,Gravité!$D$6,IF(F9=Gravité!$B$7,Gravité!$D$7,IF(F9=Gravité!$B$8,Gravité!$D$8,IF(F9=Gravité!$B$9,Gravité!$D$9,0)))))</f>
        <v>2</v>
      </c>
      <c r="H9" s="93">
        <f t="shared" si="0"/>
        <v>0</v>
      </c>
    </row>
    <row r="10" spans="1:8">
      <c r="A10" s="282"/>
      <c r="B10" s="115" t="s">
        <v>107</v>
      </c>
      <c r="C10" s="56"/>
      <c r="D10" s="57"/>
      <c r="E10" s="76"/>
      <c r="F10" s="4" t="s">
        <v>9</v>
      </c>
      <c r="G10" s="92">
        <f>IF(F10=Gravité!$B$5,Gravité!$D$5,IF(F10=Gravité!$B$6,Gravité!$D$6,IF(F10=Gravité!$B$7,Gravité!$D$7,IF(F10=Gravité!$B$8,Gravité!$D$8,IF(F10=Gravité!$B$9,Gravité!$D$9,0)))))</f>
        <v>5</v>
      </c>
      <c r="H10" s="93">
        <f t="shared" si="0"/>
        <v>0</v>
      </c>
    </row>
    <row r="11" spans="1:8" ht="15.75">
      <c r="A11" s="282"/>
      <c r="B11" s="115" t="s">
        <v>108</v>
      </c>
      <c r="C11" s="56"/>
      <c r="D11" s="57"/>
      <c r="E11" s="76"/>
      <c r="F11" s="25" t="s">
        <v>19</v>
      </c>
      <c r="G11" s="92">
        <f>IF(F11=Gravité!$B$5,Gravité!$D$5,IF(F11=Gravité!$B$6,Gravité!$D$6,IF(F11=Gravité!$B$7,Gravité!$D$7,IF(F11=Gravité!$B$8,Gravité!$D$8,IF(F11=Gravité!$B$9,Gravité!$D$9,0)))))</f>
        <v>1</v>
      </c>
      <c r="H11" s="93">
        <f t="shared" si="0"/>
        <v>0</v>
      </c>
    </row>
    <row r="12" spans="1:8">
      <c r="A12" s="282"/>
      <c r="B12" s="115" t="s">
        <v>109</v>
      </c>
      <c r="C12" s="56"/>
      <c r="D12" s="57"/>
      <c r="E12" s="76"/>
      <c r="F12" s="4" t="s">
        <v>17</v>
      </c>
      <c r="G12" s="92">
        <f>IF(F12=Gravité!$B$5,Gravité!$D$5,IF(F12=Gravité!$B$6,Gravité!$D$6,IF(F12=Gravité!$B$7,Gravité!$D$7,IF(F12=Gravité!$B$8,Gravité!$D$8,IF(F12=Gravité!$B$9,Gravité!$D$9,0)))))</f>
        <v>2</v>
      </c>
      <c r="H12" s="93">
        <f t="shared" si="0"/>
        <v>0</v>
      </c>
    </row>
    <row r="13" spans="1:8">
      <c r="A13" s="282"/>
      <c r="B13" s="115" t="s">
        <v>110</v>
      </c>
      <c r="C13" s="67"/>
      <c r="D13" s="68"/>
      <c r="E13" s="76"/>
      <c r="F13" s="4" t="s">
        <v>17</v>
      </c>
      <c r="G13" s="92">
        <f>IF(F13=Gravité!$B$5,Gravité!$D$5,IF(F13=Gravité!$B$6,Gravité!$D$6,IF(F13=Gravité!$B$7,Gravité!$D$7,IF(F13=Gravité!$B$8,Gravité!$D$8,IF(F13=Gravité!$B$9,Gravité!$D$9,0)))))</f>
        <v>2</v>
      </c>
      <c r="H13" s="93">
        <f>IF(C13="x",G13,0)</f>
        <v>0</v>
      </c>
    </row>
    <row r="14" spans="1:8" ht="16.5" thickBot="1">
      <c r="A14" s="282"/>
      <c r="B14" s="115" t="s">
        <v>111</v>
      </c>
      <c r="C14" s="78"/>
      <c r="D14" s="79"/>
      <c r="E14" s="76"/>
      <c r="F14" s="22" t="s">
        <v>12</v>
      </c>
      <c r="G14" s="92">
        <f>IF(F14=Gravité!$B$5,Gravité!$D$5,IF(F14=Gravité!$B$6,Gravité!$D$6,IF(F14=Gravité!$B$7,Gravité!$D$7,IF(F14=Gravité!$B$8,Gravité!$D$8,IF(F14=Gravité!$B$9,Gravité!$D$9,0)))))</f>
        <v>4</v>
      </c>
      <c r="H14" s="93">
        <f t="shared" si="0"/>
        <v>0</v>
      </c>
    </row>
    <row r="15" spans="1:8" ht="15.75" thickTop="1">
      <c r="C15" s="139"/>
      <c r="D15" s="140"/>
      <c r="G15" s="131">
        <f>SUM(G4:G14)</f>
        <v>27</v>
      </c>
      <c r="H15" s="132">
        <f>SUM(H4:H14)*10/G15</f>
        <v>0</v>
      </c>
    </row>
    <row r="16" spans="1:8">
      <c r="C16" s="140"/>
      <c r="D16" s="140"/>
    </row>
    <row r="17" spans="1:4" ht="165">
      <c r="A17" s="37" t="s">
        <v>96</v>
      </c>
      <c r="C17" s="140"/>
      <c r="D17" s="140"/>
    </row>
    <row r="18" spans="1:4" ht="75">
      <c r="A18" s="37" t="s">
        <v>97</v>
      </c>
      <c r="C18" s="140"/>
      <c r="D18" s="140"/>
    </row>
    <row r="19" spans="1:4" ht="138" customHeight="1">
      <c r="A19" s="137" t="s">
        <v>98</v>
      </c>
      <c r="C19" s="140"/>
      <c r="D19" s="140"/>
    </row>
    <row r="20" spans="1:4">
      <c r="C20" s="140"/>
      <c r="D20" s="140"/>
    </row>
    <row r="21" spans="1:4">
      <c r="C21" s="140"/>
      <c r="D21" s="140"/>
    </row>
  </sheetData>
  <sheetProtection algorithmName="SHA-512" hashValue="vripmjVZvxmS3+ClwJwHj1PtVSYOpaVbSrVkTTa8PNAtahFy8XXcylt3eigU9nfpKTuOcv2Ynj8stk90v4Se0Q==" saltValue="u/szLjrzZ/XtQjFO24abJQ==" spinCount="100000" sheet="1" objects="1" scenarios="1"/>
  <mergeCells count="4">
    <mergeCell ref="A1:B2"/>
    <mergeCell ref="A4:A14"/>
    <mergeCell ref="C2:D2"/>
    <mergeCell ref="G2:H2"/>
  </mergeCells>
  <conditionalFormatting sqref="F4:F14">
    <cfRule type="containsText" dxfId="70" priority="1" operator="containsText" text="G1">
      <formula>NOT(ISERROR(SEARCH("G1",F4)))</formula>
    </cfRule>
    <cfRule type="containsText" dxfId="69" priority="2" operator="containsText" text="G2">
      <formula>NOT(ISERROR(SEARCH("G2",F4)))</formula>
    </cfRule>
    <cfRule type="containsText" dxfId="68" priority="3" operator="containsText" text="G3">
      <formula>NOT(ISERROR(SEARCH("G3",F4)))</formula>
    </cfRule>
    <cfRule type="containsText" dxfId="67" priority="4" operator="containsText" text="G4">
      <formula>NOT(ISERROR(SEARCH("G4",F4)))</formula>
    </cfRule>
    <cfRule type="containsText" dxfId="66" priority="5" operator="containsText" text="G5">
      <formula>NOT(ISERROR(SEARCH("G5",F4)))</formula>
    </cfRule>
  </conditionalFormatting>
  <conditionalFormatting sqref="H4:H14">
    <cfRule type="containsText" dxfId="65" priority="6" operator="containsText" text="G1">
      <formula>NOT(ISERROR(SEARCH("G1",H4)))</formula>
    </cfRule>
    <cfRule type="containsText" dxfId="64" priority="7" operator="containsText" text="G2">
      <formula>NOT(ISERROR(SEARCH("G2",H4)))</formula>
    </cfRule>
    <cfRule type="containsText" dxfId="63" priority="8" operator="containsText" text="G3">
      <formula>NOT(ISERROR(SEARCH("G3",H4)))</formula>
    </cfRule>
    <cfRule type="containsText" dxfId="62" priority="9" operator="containsText" text="G4">
      <formula>NOT(ISERROR(SEARCH("G4",H4)))</formula>
    </cfRule>
    <cfRule type="containsText" dxfId="61" priority="10" operator="containsText" text="G5">
      <formula>NOT(ISERROR(SEARCH("G5",H4)))</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F7FCFBD-3356-2546-91FD-8AC68A5D268E}">
          <x14:formula1>
            <xm:f>Gravité!$M$3:$M$4</xm:f>
          </x14:formula1>
          <xm:sqref>C4:D14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1B2B-2C29-4CC5-94FF-FF64B6778551}">
  <sheetPr codeName="Feuil7">
    <tabColor theme="9"/>
  </sheetPr>
  <dimension ref="A1:H21"/>
  <sheetViews>
    <sheetView zoomScale="85" zoomScaleNormal="85" workbookViewId="0">
      <selection activeCell="F10" sqref="F10"/>
    </sheetView>
  </sheetViews>
  <sheetFormatPr baseColWidth="10" defaultColWidth="11.42578125" defaultRowHeight="15"/>
  <cols>
    <col min="1" max="1" width="57.7109375" customWidth="1"/>
    <col min="2" max="2" width="90.85546875" bestFit="1" customWidth="1"/>
    <col min="3" max="3" width="15.140625" customWidth="1"/>
    <col min="4" max="4" width="18.42578125" customWidth="1"/>
    <col min="5" max="5" width="35.7109375" customWidth="1"/>
    <col min="6" max="6" width="28.7109375" customWidth="1"/>
    <col min="7" max="7" width="11.42578125" hidden="1" customWidth="1"/>
    <col min="8" max="8" width="22.140625" hidden="1" customWidth="1"/>
  </cols>
  <sheetData>
    <row r="1" spans="1:8">
      <c r="A1" s="278"/>
      <c r="B1" s="278"/>
    </row>
    <row r="2" spans="1:8" ht="15" customHeight="1">
      <c r="A2" s="278"/>
      <c r="B2" s="278"/>
      <c r="C2" s="279" t="s">
        <v>76</v>
      </c>
      <c r="D2" s="279"/>
      <c r="G2" s="280" t="s">
        <v>77</v>
      </c>
      <c r="H2" s="281"/>
    </row>
    <row r="3" spans="1:8" ht="49.15" customHeight="1" thickBot="1">
      <c r="A3" s="133" t="s">
        <v>78</v>
      </c>
      <c r="B3" s="134" t="s">
        <v>79</v>
      </c>
      <c r="C3" s="112" t="s">
        <v>80</v>
      </c>
      <c r="D3" s="112" t="s">
        <v>81</v>
      </c>
      <c r="E3" s="135" t="s">
        <v>82</v>
      </c>
      <c r="F3" s="114" t="s">
        <v>99</v>
      </c>
      <c r="G3" s="129" t="s">
        <v>84</v>
      </c>
      <c r="H3" s="130" t="s">
        <v>85</v>
      </c>
    </row>
    <row r="4" spans="1:8" ht="15" customHeight="1" thickTop="1">
      <c r="A4" s="282" t="s">
        <v>100</v>
      </c>
      <c r="B4" s="115" t="s">
        <v>101</v>
      </c>
      <c r="C4" s="54"/>
      <c r="D4" s="55"/>
      <c r="E4" s="76"/>
      <c r="F4" s="25" t="s">
        <v>19</v>
      </c>
      <c r="G4" s="92">
        <f>IF(F4=Gravité!$B$5,Gravité!$D$5,IF(F4=Gravité!$B$6,Gravité!$D$6,IF(F4=Gravité!$B$7,Gravité!$D$7,IF(F4=Gravité!$B$8,Gravité!$D$8,IF(F4=Gravité!$B$9,Gravité!$D$9,0)))))</f>
        <v>1</v>
      </c>
      <c r="H4" s="93">
        <f>IF(C4="x",G4,0)</f>
        <v>0</v>
      </c>
    </row>
    <row r="5" spans="1:8">
      <c r="A5" s="282"/>
      <c r="B5" s="115" t="s">
        <v>102</v>
      </c>
      <c r="C5" s="56"/>
      <c r="D5" s="57"/>
      <c r="E5" s="76"/>
      <c r="F5" s="4" t="s">
        <v>17</v>
      </c>
      <c r="G5" s="92">
        <f>IF(F5=Gravité!$B$5,Gravité!$D$5,IF(F5=Gravité!$B$6,Gravité!$D$6,IF(F5=Gravité!$B$7,Gravité!$D$7,IF(F5=Gravité!$B$8,Gravité!$D$8,IF(F5=Gravité!$B$9,Gravité!$D$9,0)))))</f>
        <v>2</v>
      </c>
      <c r="H5" s="93">
        <f t="shared" ref="H5:H14" si="0">IF(C5="x",G5,0)</f>
        <v>0</v>
      </c>
    </row>
    <row r="6" spans="1:8">
      <c r="A6" s="282"/>
      <c r="B6" s="115" t="s">
        <v>103</v>
      </c>
      <c r="C6" s="56"/>
      <c r="D6" s="57"/>
      <c r="E6" s="76"/>
      <c r="F6" s="4" t="s">
        <v>15</v>
      </c>
      <c r="G6" s="92">
        <f>IF(F6=Gravité!$B$5,Gravité!$D$5,IF(F6=Gravité!$B$6,Gravité!$D$6,IF(F6=Gravité!$B$7,Gravité!$D$7,IF(F6=Gravité!$B$8,Gravité!$D$8,IF(F6=Gravité!$B$9,Gravité!$D$9,0)))))</f>
        <v>3</v>
      </c>
      <c r="H6" s="93">
        <f t="shared" si="0"/>
        <v>0</v>
      </c>
    </row>
    <row r="7" spans="1:8">
      <c r="A7" s="282"/>
      <c r="B7" s="115" t="s">
        <v>104</v>
      </c>
      <c r="C7" s="56"/>
      <c r="D7" s="57"/>
      <c r="E7" s="76"/>
      <c r="F7" s="4" t="s">
        <v>17</v>
      </c>
      <c r="G7" s="92">
        <f>IF(F7=Gravité!$B$5,Gravité!$D$5,IF(F7=Gravité!$B$6,Gravité!$D$6,IF(F7=Gravité!$B$7,Gravité!$D$7,IF(F7=Gravité!$B$8,Gravité!$D$8,IF(F7=Gravité!$B$9,Gravité!$D$9,0)))))</f>
        <v>2</v>
      </c>
      <c r="H7" s="93">
        <f t="shared" si="0"/>
        <v>0</v>
      </c>
    </row>
    <row r="8" spans="1:8">
      <c r="A8" s="282"/>
      <c r="B8" s="115" t="s">
        <v>105</v>
      </c>
      <c r="C8" s="56"/>
      <c r="D8" s="57"/>
      <c r="E8" s="76"/>
      <c r="F8" s="4" t="s">
        <v>15</v>
      </c>
      <c r="G8" s="92">
        <f>IF(F8=Gravité!$B$5,Gravité!$D$5,IF(F8=Gravité!$B$6,Gravité!$D$6,IF(F8=Gravité!$B$7,Gravité!$D$7,IF(F8=Gravité!$B$8,Gravité!$D$8,IF(F8=Gravité!$B$9,Gravité!$D$9,0)))))</f>
        <v>3</v>
      </c>
      <c r="H8" s="93">
        <f t="shared" si="0"/>
        <v>0</v>
      </c>
    </row>
    <row r="9" spans="1:8">
      <c r="A9" s="282"/>
      <c r="B9" s="115" t="s">
        <v>106</v>
      </c>
      <c r="C9" s="56"/>
      <c r="D9" s="57"/>
      <c r="E9" s="76"/>
      <c r="F9" s="4" t="s">
        <v>17</v>
      </c>
      <c r="G9" s="92">
        <f>IF(F9=Gravité!$B$5,Gravité!$D$5,IF(F9=Gravité!$B$6,Gravité!$D$6,IF(F9=Gravité!$B$7,Gravité!$D$7,IF(F9=Gravité!$B$8,Gravité!$D$8,IF(F9=Gravité!$B$9,Gravité!$D$9,0)))))</f>
        <v>2</v>
      </c>
      <c r="H9" s="93">
        <f t="shared" si="0"/>
        <v>0</v>
      </c>
    </row>
    <row r="10" spans="1:8">
      <c r="A10" s="282"/>
      <c r="B10" s="115" t="s">
        <v>107</v>
      </c>
      <c r="C10" s="56"/>
      <c r="D10" s="57"/>
      <c r="E10" s="76"/>
      <c r="F10" s="4" t="s">
        <v>9</v>
      </c>
      <c r="G10" s="92">
        <f>IF(F10=Gravité!$B$5,Gravité!$D$5,IF(F10=Gravité!$B$6,Gravité!$D$6,IF(F10=Gravité!$B$7,Gravité!$D$7,IF(F10=Gravité!$B$8,Gravité!$D$8,IF(F10=Gravité!$B$9,Gravité!$D$9,0)))))</f>
        <v>5</v>
      </c>
      <c r="H10" s="93">
        <f t="shared" si="0"/>
        <v>0</v>
      </c>
    </row>
    <row r="11" spans="1:8" ht="15.75">
      <c r="A11" s="282"/>
      <c r="B11" s="115" t="s">
        <v>108</v>
      </c>
      <c r="C11" s="56"/>
      <c r="D11" s="57"/>
      <c r="E11" s="76"/>
      <c r="F11" s="25" t="s">
        <v>19</v>
      </c>
      <c r="G11" s="92">
        <f>IF(F11=Gravité!$B$5,Gravité!$D$5,IF(F11=Gravité!$B$6,Gravité!$D$6,IF(F11=Gravité!$B$7,Gravité!$D$7,IF(F11=Gravité!$B$8,Gravité!$D$8,IF(F11=Gravité!$B$9,Gravité!$D$9,0)))))</f>
        <v>1</v>
      </c>
      <c r="H11" s="93">
        <f t="shared" si="0"/>
        <v>0</v>
      </c>
    </row>
    <row r="12" spans="1:8">
      <c r="A12" s="282"/>
      <c r="B12" s="115" t="s">
        <v>109</v>
      </c>
      <c r="C12" s="56"/>
      <c r="D12" s="57"/>
      <c r="E12" s="76"/>
      <c r="F12" s="4" t="s">
        <v>17</v>
      </c>
      <c r="G12" s="92">
        <f>IF(F12=Gravité!$B$5,Gravité!$D$5,IF(F12=Gravité!$B$6,Gravité!$D$6,IF(F12=Gravité!$B$7,Gravité!$D$7,IF(F12=Gravité!$B$8,Gravité!$D$8,IF(F12=Gravité!$B$9,Gravité!$D$9,0)))))</f>
        <v>2</v>
      </c>
      <c r="H12" s="93">
        <f t="shared" si="0"/>
        <v>0</v>
      </c>
    </row>
    <row r="13" spans="1:8">
      <c r="A13" s="282"/>
      <c r="B13" s="115" t="s">
        <v>110</v>
      </c>
      <c r="C13" s="67"/>
      <c r="D13" s="68"/>
      <c r="E13" s="76"/>
      <c r="F13" s="4" t="s">
        <v>17</v>
      </c>
      <c r="G13" s="92">
        <f>IF(F13=Gravité!$B$5,Gravité!$D$5,IF(F13=Gravité!$B$6,Gravité!$D$6,IF(F13=Gravité!$B$7,Gravité!$D$7,IF(F13=Gravité!$B$8,Gravité!$D$8,IF(F13=Gravité!$B$9,Gravité!$D$9,0)))))</f>
        <v>2</v>
      </c>
      <c r="H13" s="93">
        <f>IF(C13="x",G13,0)</f>
        <v>0</v>
      </c>
    </row>
    <row r="14" spans="1:8" ht="16.5" thickBot="1">
      <c r="A14" s="282"/>
      <c r="B14" s="115" t="s">
        <v>111</v>
      </c>
      <c r="C14" s="78"/>
      <c r="D14" s="79"/>
      <c r="E14" s="76"/>
      <c r="F14" s="22" t="s">
        <v>12</v>
      </c>
      <c r="G14" s="92">
        <f>IF(F14=Gravité!$B$5,Gravité!$D$5,IF(F14=Gravité!$B$6,Gravité!$D$6,IF(F14=Gravité!$B$7,Gravité!$D$7,IF(F14=Gravité!$B$8,Gravité!$D$8,IF(F14=Gravité!$B$9,Gravité!$D$9,0)))))</f>
        <v>4</v>
      </c>
      <c r="H14" s="93">
        <f t="shared" si="0"/>
        <v>0</v>
      </c>
    </row>
    <row r="15" spans="1:8" ht="15.75" thickTop="1">
      <c r="C15" s="139"/>
      <c r="D15" s="140"/>
      <c r="G15" s="131">
        <f>SUM(G4:G14)</f>
        <v>27</v>
      </c>
      <c r="H15" s="132">
        <f>SUM(H4:H14)*10/G15</f>
        <v>0</v>
      </c>
    </row>
    <row r="16" spans="1:8">
      <c r="C16" s="140"/>
      <c r="D16" s="140"/>
    </row>
    <row r="17" spans="1:4" ht="165">
      <c r="A17" s="37" t="s">
        <v>96</v>
      </c>
      <c r="C17" s="140"/>
      <c r="D17" s="140"/>
    </row>
    <row r="18" spans="1:4" ht="75">
      <c r="A18" s="37" t="s">
        <v>97</v>
      </c>
      <c r="C18" s="140"/>
      <c r="D18" s="140"/>
    </row>
    <row r="19" spans="1:4" ht="138" customHeight="1">
      <c r="A19" s="137" t="s">
        <v>98</v>
      </c>
      <c r="C19" s="140"/>
      <c r="D19" s="140"/>
    </row>
    <row r="20" spans="1:4">
      <c r="C20" s="140"/>
      <c r="D20" s="140"/>
    </row>
    <row r="21" spans="1:4">
      <c r="C21" s="140"/>
      <c r="D21" s="140"/>
    </row>
  </sheetData>
  <sheetProtection algorithmName="SHA-512" hashValue="01G0BfuK4kA9fXdEKralU6DSSi2B/hEyT7nNj5QHEx7pXvQ+t/hHFtBlzkdM/iqNtSHZDhBTIrOlsukP967jGg==" saltValue="mlIFsMAIEFTtug0iQxQGZw==" spinCount="100000" sheet="1" objects="1" scenarios="1"/>
  <mergeCells count="4">
    <mergeCell ref="A1:B2"/>
    <mergeCell ref="A4:A14"/>
    <mergeCell ref="C2:D2"/>
    <mergeCell ref="G2:H2"/>
  </mergeCells>
  <conditionalFormatting sqref="F4:F14">
    <cfRule type="containsText" dxfId="60" priority="1" operator="containsText" text="G1">
      <formula>NOT(ISERROR(SEARCH("G1",F4)))</formula>
    </cfRule>
    <cfRule type="containsText" dxfId="59" priority="2" operator="containsText" text="G2">
      <formula>NOT(ISERROR(SEARCH("G2",F4)))</formula>
    </cfRule>
    <cfRule type="containsText" dxfId="58" priority="3" operator="containsText" text="G3">
      <formula>NOT(ISERROR(SEARCH("G3",F4)))</formula>
    </cfRule>
    <cfRule type="containsText" dxfId="57" priority="4" operator="containsText" text="G4">
      <formula>NOT(ISERROR(SEARCH("G4",F4)))</formula>
    </cfRule>
    <cfRule type="containsText" dxfId="56" priority="5" operator="containsText" text="G5">
      <formula>NOT(ISERROR(SEARCH("G5",F4)))</formula>
    </cfRule>
  </conditionalFormatting>
  <conditionalFormatting sqref="H4:H14">
    <cfRule type="containsText" dxfId="55" priority="6" operator="containsText" text="G1">
      <formula>NOT(ISERROR(SEARCH("G1",H4)))</formula>
    </cfRule>
    <cfRule type="containsText" dxfId="54" priority="7" operator="containsText" text="G2">
      <formula>NOT(ISERROR(SEARCH("G2",H4)))</formula>
    </cfRule>
    <cfRule type="containsText" dxfId="53" priority="8" operator="containsText" text="G3">
      <formula>NOT(ISERROR(SEARCH("G3",H4)))</formula>
    </cfRule>
    <cfRule type="containsText" dxfId="52" priority="9" operator="containsText" text="G4">
      <formula>NOT(ISERROR(SEARCH("G4",H4)))</formula>
    </cfRule>
    <cfRule type="containsText" dxfId="51" priority="10" operator="containsText" text="G5">
      <formula>NOT(ISERROR(SEARCH("G5",H4)))</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9C8DB2B-E0B5-A649-AD18-AF7FE625B8C8}">
          <x14:formula1>
            <xm:f>Gravité!$M$3:$M$4</xm:f>
          </x14:formula1>
          <xm:sqref>C4:D14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15B1C-FE81-4D95-A55D-31D02057F1DF}">
  <sheetPr codeName="Feuil51">
    <tabColor theme="9"/>
  </sheetPr>
  <dimension ref="A1:H14"/>
  <sheetViews>
    <sheetView topLeftCell="A2" zoomScale="85" zoomScaleNormal="85" workbookViewId="0">
      <selection activeCell="C4" sqref="C4"/>
    </sheetView>
  </sheetViews>
  <sheetFormatPr baseColWidth="10" defaultColWidth="11.42578125" defaultRowHeight="15"/>
  <cols>
    <col min="1" max="1" width="57.7109375" customWidth="1"/>
    <col min="2" max="2" width="76.42578125" bestFit="1" customWidth="1"/>
    <col min="3" max="3" width="15.140625" customWidth="1"/>
    <col min="4" max="4" width="18.42578125" customWidth="1"/>
    <col min="5" max="5" width="37.7109375" customWidth="1"/>
    <col min="6" max="6" width="28.7109375" customWidth="1"/>
    <col min="7" max="7" width="11.42578125" hidden="1" customWidth="1"/>
    <col min="8" max="8" width="26.140625" hidden="1" customWidth="1"/>
  </cols>
  <sheetData>
    <row r="1" spans="1:8">
      <c r="A1" s="278"/>
      <c r="B1" s="278"/>
    </row>
    <row r="2" spans="1:8">
      <c r="A2" s="278"/>
      <c r="B2" s="278"/>
      <c r="C2" s="279" t="s">
        <v>76</v>
      </c>
      <c r="D2" s="279"/>
      <c r="G2" s="280" t="s">
        <v>77</v>
      </c>
      <c r="H2" s="281"/>
    </row>
    <row r="3" spans="1:8" ht="81" customHeight="1" thickBot="1">
      <c r="A3" s="133" t="s">
        <v>78</v>
      </c>
      <c r="B3" s="134" t="s">
        <v>79</v>
      </c>
      <c r="C3" s="112" t="s">
        <v>80</v>
      </c>
      <c r="D3" s="112" t="s">
        <v>81</v>
      </c>
      <c r="E3" s="135" t="s">
        <v>82</v>
      </c>
      <c r="F3" s="114" t="s">
        <v>112</v>
      </c>
      <c r="G3" s="129" t="s">
        <v>84</v>
      </c>
      <c r="H3" s="130" t="s">
        <v>85</v>
      </c>
    </row>
    <row r="4" spans="1:8" ht="31.9" customHeight="1" thickTop="1" thickBot="1">
      <c r="A4" s="283" t="s">
        <v>113</v>
      </c>
      <c r="B4" s="138" t="s">
        <v>114</v>
      </c>
      <c r="C4" s="54"/>
      <c r="D4" s="55"/>
      <c r="E4" s="77"/>
      <c r="F4" s="229" t="s">
        <v>12</v>
      </c>
      <c r="G4" s="92">
        <f>IF(F4=Gravité!$B$5,Gravité!$D$5,IF(F4=Gravité!$B$6,Gravité!$D$6,IF(F4=Gravité!$B$7,Gravité!$D$7,IF(F4=Gravité!$B$8,Gravité!$D$8,IF(F4=Gravité!$B$9,Gravité!$D$9,0)))))</f>
        <v>4</v>
      </c>
      <c r="H4" s="93">
        <f t="shared" ref="H4:H9" si="0">IF(C4="x",G4,0)</f>
        <v>0</v>
      </c>
    </row>
    <row r="5" spans="1:8" ht="42" customHeight="1" thickBot="1">
      <c r="A5" s="284"/>
      <c r="B5" s="136" t="s">
        <v>115</v>
      </c>
      <c r="C5" s="56"/>
      <c r="D5" s="57"/>
      <c r="E5" s="77"/>
      <c r="F5" s="230" t="s">
        <v>15</v>
      </c>
      <c r="G5" s="92">
        <f>IF(F5=Gravité!$B$5,Gravité!$D$5,IF(F5=Gravité!$B$6,Gravité!$D$6,IF(F5=Gravité!$B$7,Gravité!$D$7,IF(F5=Gravité!$B$8,Gravité!$D$8,IF(F5=Gravité!$B$9,Gravité!$D$9,0)))))</f>
        <v>3</v>
      </c>
      <c r="H5" s="93">
        <f t="shared" si="0"/>
        <v>0</v>
      </c>
    </row>
    <row r="6" spans="1:8" ht="53.25" customHeight="1" thickBot="1">
      <c r="A6" s="284"/>
      <c r="B6" s="136" t="s">
        <v>116</v>
      </c>
      <c r="C6" s="56"/>
      <c r="D6" s="57"/>
      <c r="E6" s="77"/>
      <c r="F6" s="231" t="s">
        <v>17</v>
      </c>
      <c r="G6" s="92">
        <f>IF(F6=Gravité!$B$5,Gravité!$D$5,IF(F6=Gravité!$B$6,Gravité!$D$6,IF(F6=Gravité!$B$7,Gravité!$D$7,IF(F6=Gravité!$B$8,Gravité!$D$8,IF(F6=Gravité!$B$9,Gravité!$D$9,0)))))</f>
        <v>2</v>
      </c>
      <c r="H6" s="93">
        <f t="shared" si="0"/>
        <v>0</v>
      </c>
    </row>
    <row r="7" spans="1:8" ht="24.75" customHeight="1" thickBot="1">
      <c r="A7" s="284"/>
      <c r="B7" s="136" t="s">
        <v>117</v>
      </c>
      <c r="C7" s="56"/>
      <c r="D7" s="57"/>
      <c r="E7" s="77"/>
      <c r="F7" s="231" t="s">
        <v>17</v>
      </c>
      <c r="G7" s="92">
        <f>IF(F7=Gravité!$B$5,Gravité!$D$5,IF(F7=Gravité!$B$6,Gravité!$D$6,IF(F7=Gravité!$B$7,Gravité!$D$7,IF(F7=Gravité!$B$8,Gravité!$D$8,IF(F7=Gravité!$B$9,Gravité!$D$9,0)))))</f>
        <v>2</v>
      </c>
      <c r="H7" s="93">
        <f t="shared" si="0"/>
        <v>0</v>
      </c>
    </row>
    <row r="8" spans="1:8" ht="42" customHeight="1" thickBot="1">
      <c r="A8" s="284"/>
      <c r="B8" s="136" t="s">
        <v>118</v>
      </c>
      <c r="C8" s="63"/>
      <c r="D8" s="64"/>
      <c r="E8" s="77"/>
      <c r="F8" s="232" t="s">
        <v>12</v>
      </c>
      <c r="G8" s="92">
        <f>IF(F8=Gravité!$B$5,Gravité!$D$5,IF(F8=Gravité!$B$6,Gravité!$D$6,IF(F8=Gravité!$B$7,Gravité!$D$7,IF(F8=Gravité!$B$8,Gravité!$D$8,IF(F8=Gravité!$B$9,Gravité!$D$9,0)))))</f>
        <v>4</v>
      </c>
      <c r="H8" s="93">
        <f t="shared" si="0"/>
        <v>0</v>
      </c>
    </row>
    <row r="9" spans="1:8" ht="39.75" customHeight="1" thickBot="1">
      <c r="A9" s="285"/>
      <c r="B9" s="136" t="s">
        <v>119</v>
      </c>
      <c r="C9" s="58"/>
      <c r="D9" s="59"/>
      <c r="E9" s="77"/>
      <c r="F9" s="230" t="s">
        <v>15</v>
      </c>
      <c r="G9" s="92">
        <f>IF(F9=Gravité!$B$5,Gravité!$D$5,IF(F9=Gravité!$B$6,Gravité!$D$6,IF(F9=Gravité!$B$7,Gravité!$D$7,IF(F9=Gravité!$B$8,Gravité!$D$8,IF(F9=Gravité!$B$9,Gravité!$D$9,0)))))</f>
        <v>3</v>
      </c>
      <c r="H9" s="93">
        <f t="shared" si="0"/>
        <v>0</v>
      </c>
    </row>
    <row r="10" spans="1:8" ht="15.75" thickTop="1">
      <c r="G10" s="131">
        <f>SUM(G4:G9)</f>
        <v>18</v>
      </c>
      <c r="H10" s="132">
        <f>SUM(H4:H9)*10/G10</f>
        <v>0</v>
      </c>
    </row>
    <row r="12" spans="1:8" ht="180.75" customHeight="1">
      <c r="A12" s="37" t="s">
        <v>96</v>
      </c>
    </row>
    <row r="13" spans="1:8" ht="75" customHeight="1">
      <c r="A13" s="37" t="s">
        <v>97</v>
      </c>
    </row>
    <row r="14" spans="1:8" ht="138" customHeight="1">
      <c r="A14" s="137"/>
    </row>
  </sheetData>
  <sheetProtection algorithmName="SHA-512" hashValue="rI5txDTuT2vWgvmwUUv8Qi2jHnacMUOnKNDOcA/pRS45AO1QrJALe+8HERpGqMG93VZKCG3IJE66CF/b3T3umw==" saltValue="UkXcP5L/SlkSxvwCUs9+ag==" spinCount="100000" sheet="1" objects="1" scenarios="1"/>
  <protectedRanges>
    <protectedRange sqref="C4:E9" name="CAMO"/>
  </protectedRanges>
  <mergeCells count="4">
    <mergeCell ref="A1:B2"/>
    <mergeCell ref="C2:D2"/>
    <mergeCell ref="A4:A9"/>
    <mergeCell ref="G2:H2"/>
  </mergeCells>
  <conditionalFormatting sqref="H4:H9">
    <cfRule type="containsText" dxfId="50" priority="6" operator="containsText" text="G1">
      <formula>NOT(ISERROR(SEARCH("G1",H4)))</formula>
    </cfRule>
    <cfRule type="containsText" dxfId="49" priority="7" operator="containsText" text="G2">
      <formula>NOT(ISERROR(SEARCH("G2",H4)))</formula>
    </cfRule>
    <cfRule type="containsText" dxfId="48" priority="8" operator="containsText" text="G3">
      <formula>NOT(ISERROR(SEARCH("G3",H4)))</formula>
    </cfRule>
    <cfRule type="containsText" dxfId="47" priority="9" operator="containsText" text="G4">
      <formula>NOT(ISERROR(SEARCH("G4",H4)))</formula>
    </cfRule>
    <cfRule type="containsText" dxfId="46" priority="10" operator="containsText" text="G5">
      <formula>NOT(ISERROR(SEARCH("G5",H4)))</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7AA07B7-1FBC-604C-BAC3-A1E00FE8BE05}">
          <x14:formula1>
            <xm:f>Gravité!$M$3:$M$4</xm:f>
          </x14:formula1>
          <xm:sqref>C4:D9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scriptIds xmlns="http://schemas.microsoft.com/office/extensibility/maker/v1.0" id="script-ids-node-id">
  <scriptId id="ms-officescript%3A%2F%2Fonedrive_business_itemlink%2F01BSPFD3WWE2HIOUMRGNG33AQ4A5YJZVQQ:ms-officescript%3A%2F%2Fonedrive_business_sharinglink%2Fu!aHR0cHM6Ly9kZ2F2aWF0aW9uY2l2aWxlLW15LnNoYXJlcG9pbnQuY29tLzp1Oi9nL3BlcnNvbmFsL3ZpY3Rvcl9uYXVkaW5fYXZpYXRpb24tY2l2aWxlX2dvdXZfZnIvRWRZbWpvZFJrVE5OdllJY0IzQ2MxaEFCZGZIaHg1OGN6N1hyeHp4Q3JmblY1Zw"/>
  <scriptId xmlns="" id="ms-officescript%3A%2F%2Fonedrive_business_itemlink%2F01BSPFD3QORXLK3ODZNVCJX5VB6VXJWA34:ms-officescript%3A%2F%2Fonedrive_business_sharinglink%2Fu!aHR0cHM6Ly9kZ2F2aWF0aW9uY2l2aWxlLW15LnNoYXJlcG9pbnQuY29tLzp1Oi9nL3BlcnNvbmFsL3ZpY3Rvcl9uYXVkaW5fYXZpYXRpb24tY2l2aWxlX2dvdXZfZnIvRVE2TjFxMjRlVzFFbV9haDlXNmJBM3dCVTVpMEQ4a3hENkh4eEpHb2tDUVNLZw"/>
</scriptIds>
</file>

<file path=customXml/item2.xml><?xml version="1.0" encoding="utf-8"?>
<ct:contentTypeSchema xmlns:ct="http://schemas.microsoft.com/office/2006/metadata/contentType" xmlns:ma="http://schemas.microsoft.com/office/2006/metadata/properties/metaAttributes" ct:_="" ma:_="" ma:contentTypeName="Document" ma:contentTypeID="0x010100B29B8DC8606C834981CC1F7672F8C181" ma:contentTypeVersion="14" ma:contentTypeDescription="Crée un document." ma:contentTypeScope="" ma:versionID="a252a5c017ad1b37f9a29c5756965f89">
  <xsd:schema xmlns:xsd="http://www.w3.org/2001/XMLSchema" xmlns:xs="http://www.w3.org/2001/XMLSchema" xmlns:p="http://schemas.microsoft.com/office/2006/metadata/properties" xmlns:ns2="5d57dcb9-2f2f-462b-935d-9d19d5544aad" xmlns:ns3="69de7a0c-30f6-457c-a2e5-2f36b1e4f94f" targetNamespace="http://schemas.microsoft.com/office/2006/metadata/properties" ma:root="true" ma:fieldsID="eb5c2bfa510c0570ce629bc616d55f12" ns2:_="" ns3:_="">
    <xsd:import namespace="5d57dcb9-2f2f-462b-935d-9d19d5544aad"/>
    <xsd:import namespace="69de7a0c-30f6-457c-a2e5-2f36b1e4f94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57dcb9-2f2f-462b-935d-9d19d5544a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e311078e-f40e-4a0d-9884-7e19ce71f142"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9de7a0c-30f6-457c-a2e5-2f36b1e4f94f"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74a4c605-703a-4d20-a7ed-8b08d4a3ff0e}" ma:internalName="TaxCatchAll" ma:showField="CatchAllData" ma:web="69de7a0c-30f6-457c-a2e5-2f36b1e4f9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9de7a0c-30f6-457c-a2e5-2f36b1e4f94f" xsi:nil="true"/>
    <lcf76f155ced4ddcb4097134ff3c332f xmlns="5d57dcb9-2f2f-462b-935d-9d19d5544aad">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FB0CC3-A19B-4AB5-AE25-9B89B494103C}">
  <ds:schemaRefs>
    <ds:schemaRef ds:uri="http://schemas.microsoft.com/office/extensibility/maker/v1.0"/>
    <ds:schemaRef ds:uri=""/>
  </ds:schemaRefs>
</ds:datastoreItem>
</file>

<file path=customXml/itemProps2.xml><?xml version="1.0" encoding="utf-8"?>
<ds:datastoreItem xmlns:ds="http://schemas.openxmlformats.org/officeDocument/2006/customXml" ds:itemID="{D1ABA322-F900-40D7-9913-B7F24A2E7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57dcb9-2f2f-462b-935d-9d19d5544aad"/>
    <ds:schemaRef ds:uri="69de7a0c-30f6-457c-a2e5-2f36b1e4f9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3A4F78-63F5-47AB-8D1C-B3FDF627B383}">
  <ds:schemaRefs>
    <ds:schemaRef ds:uri="http://schemas.microsoft.com/office/2006/metadata/properties"/>
    <ds:schemaRef ds:uri="http://schemas.microsoft.com/office/infopath/2007/PartnerControls"/>
    <ds:schemaRef ds:uri="69de7a0c-30f6-457c-a2e5-2f36b1e4f94f"/>
    <ds:schemaRef ds:uri="5d57dcb9-2f2f-462b-935d-9d19d5544aad"/>
  </ds:schemaRefs>
</ds:datastoreItem>
</file>

<file path=customXml/itemProps4.xml><?xml version="1.0" encoding="utf-8"?>
<ds:datastoreItem xmlns:ds="http://schemas.openxmlformats.org/officeDocument/2006/customXml" ds:itemID="{C9470178-9BF3-4151-A708-6B2B9743F6C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15</vt:i4>
      </vt:variant>
      <vt:variant>
        <vt:lpstr>Plages nommées</vt:lpstr>
      </vt:variant>
      <vt:variant>
        <vt:i4>3</vt:i4>
      </vt:variant>
    </vt:vector>
  </HeadingPairs>
  <TitlesOfParts>
    <vt:vector size="18" baseType="lpstr">
      <vt:lpstr>Consignes d'utilisation</vt:lpstr>
      <vt:lpstr>Gravité</vt:lpstr>
      <vt:lpstr>Intro &amp; resultat</vt:lpstr>
      <vt:lpstr>TAILLE - CA</vt:lpstr>
      <vt:lpstr>Transverse</vt:lpstr>
      <vt:lpstr>CTA</vt:lpstr>
      <vt:lpstr>NCC</vt:lpstr>
      <vt:lpstr>SPO</vt:lpstr>
      <vt:lpstr>CAMO</vt:lpstr>
      <vt:lpstr>145</vt:lpstr>
      <vt:lpstr>21G</vt:lpstr>
      <vt:lpstr>ATO</vt:lpstr>
      <vt:lpstr>FSTD</vt:lpstr>
      <vt:lpstr>listes cachées</vt:lpstr>
      <vt:lpstr>NA </vt:lpstr>
      <vt:lpstr>'Consignes d''utilisation'!_Toc190353443</vt:lpstr>
      <vt:lpstr>'Consignes d''utilisation'!_Toc190353444</vt:lpstr>
      <vt:lpstr>'Consignes d''utilisation'!_Toc190353445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Maelys Derick</dc:creator>
  <cp:keywords/>
  <dc:description/>
  <cp:lastModifiedBy>DOUEK Raphaël</cp:lastModifiedBy>
  <cp:revision/>
  <dcterms:created xsi:type="dcterms:W3CDTF">2015-06-05T18:19:34Z</dcterms:created>
  <dcterms:modified xsi:type="dcterms:W3CDTF">2025-06-10T12:13:10Z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0x010100B29B8DC8606C834981CC1F7672F8C181</vt:lpwstr>
  </property>
  <property fmtid="{D5CDD505-2E9C-101B-9397-08002B2CF9AE}" pid="3" name="MediaServiceImageTags">
    <vt:lpwstr/>
  </property>
</Properties>
</file>